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Disk D\Tomáš\Rozpočty\Newman\Měnírna DPO\Aktualizace 8.10.2024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1 - Rekonstrukce střechy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Rekonstrukce střechy ...'!$C$135:$K$407</definedName>
    <definedName name="_xlnm.Print_Area" localSheetId="1">'1 - Rekonstrukce střechy ...'!$C$4:$J$76,'1 - Rekonstrukce střechy ...'!$C$82:$J$119,'1 - Rekonstrukce střechy ...'!$C$125:$J$407</definedName>
    <definedName name="_xlnm.Print_Titles" localSheetId="1">'1 - Rekonstrukce střechy 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7"/>
  <c r="BH407"/>
  <c r="BG407"/>
  <c r="BF407"/>
  <c r="T407"/>
  <c r="T406"/>
  <c r="R407"/>
  <c r="R406"/>
  <c r="P407"/>
  <c r="P406"/>
  <c r="BI405"/>
  <c r="BH405"/>
  <c r="BG405"/>
  <c r="BF405"/>
  <c r="T405"/>
  <c r="T404"/>
  <c r="R405"/>
  <c r="R404"/>
  <c r="P405"/>
  <c r="P404"/>
  <c r="BI403"/>
  <c r="BH403"/>
  <c r="BG403"/>
  <c r="BF403"/>
  <c r="T403"/>
  <c r="T402"/>
  <c r="R403"/>
  <c r="R402"/>
  <c r="P403"/>
  <c r="P402"/>
  <c r="BI400"/>
  <c r="BH400"/>
  <c r="BG400"/>
  <c r="BF400"/>
  <c r="T400"/>
  <c r="T399"/>
  <c r="T398"/>
  <c r="R400"/>
  <c r="R399"/>
  <c r="R398"/>
  <c r="P400"/>
  <c r="P399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F133"/>
  <c r="J132"/>
  <c r="F132"/>
  <c r="F130"/>
  <c r="E128"/>
  <c r="F90"/>
  <c r="J89"/>
  <c r="F89"/>
  <c r="F87"/>
  <c r="E85"/>
  <c r="J22"/>
  <c r="E22"/>
  <c r="J90"/>
  <c r="J21"/>
  <c r="J10"/>
  <c r="J130"/>
  <c i="1" r="L90"/>
  <c r="AM90"/>
  <c r="AM89"/>
  <c r="L89"/>
  <c r="AM87"/>
  <c r="L87"/>
  <c r="L85"/>
  <c r="L84"/>
  <c i="2" r="BK395"/>
  <c r="J393"/>
  <c r="J358"/>
  <c r="J352"/>
  <c r="J343"/>
  <c r="J336"/>
  <c r="J322"/>
  <c r="J309"/>
  <c r="J296"/>
  <c r="BK273"/>
  <c r="J246"/>
  <c r="J233"/>
  <c r="J218"/>
  <c r="J208"/>
  <c r="BK201"/>
  <c r="BK193"/>
  <c r="BK164"/>
  <c r="BK155"/>
  <c r="BK407"/>
  <c r="BK396"/>
  <c r="BK392"/>
  <c r="J357"/>
  <c r="J350"/>
  <c r="BK345"/>
  <c r="J330"/>
  <c r="J320"/>
  <c r="J313"/>
  <c r="J300"/>
  <c r="BK290"/>
  <c r="BK279"/>
  <c r="J264"/>
  <c r="BK251"/>
  <c r="J244"/>
  <c r="J238"/>
  <c r="J223"/>
  <c r="BK210"/>
  <c r="J197"/>
  <c r="BK173"/>
  <c r="BK166"/>
  <c r="BK153"/>
  <c r="J143"/>
  <c r="J403"/>
  <c r="BK358"/>
  <c r="BK353"/>
  <c r="BK346"/>
  <c r="J337"/>
  <c r="J324"/>
  <c r="J307"/>
  <c r="J293"/>
  <c r="J278"/>
  <c r="BK268"/>
  <c r="BK248"/>
  <c r="BK236"/>
  <c r="BK214"/>
  <c r="BK204"/>
  <c r="J195"/>
  <c r="BK183"/>
  <c r="J160"/>
  <c r="BK146"/>
  <c r="J332"/>
  <c r="BK321"/>
  <c r="BK316"/>
  <c r="J294"/>
  <c r="BK281"/>
  <c r="BK259"/>
  <c r="J250"/>
  <c r="BK242"/>
  <c r="J236"/>
  <c r="BK231"/>
  <c r="J217"/>
  <c r="J200"/>
  <c r="J196"/>
  <c r="J189"/>
  <c r="BK180"/>
  <c r="J169"/>
  <c r="BK161"/>
  <c r="BK145"/>
  <c r="BK139"/>
  <c r="J396"/>
  <c r="J392"/>
  <c r="BK354"/>
  <c r="BK348"/>
  <c r="BK337"/>
  <c r="J328"/>
  <c r="BK311"/>
  <c r="BK300"/>
  <c r="BK274"/>
  <c r="J251"/>
  <c r="BK235"/>
  <c r="BK220"/>
  <c r="J212"/>
  <c r="BK203"/>
  <c r="BK187"/>
  <c r="J166"/>
  <c r="J157"/>
  <c i="1" r="AS94"/>
  <c i="2" r="BK397"/>
  <c r="BK363"/>
  <c r="BK355"/>
  <c r="J346"/>
  <c r="BK340"/>
  <c r="J331"/>
  <c r="J321"/>
  <c r="BK314"/>
  <c r="J305"/>
  <c r="J291"/>
  <c r="J281"/>
  <c r="BK270"/>
  <c r="J252"/>
  <c r="BK247"/>
  <c r="BK241"/>
  <c r="BK224"/>
  <c r="BK212"/>
  <c r="BK198"/>
  <c r="BK189"/>
  <c r="J180"/>
  <c r="J168"/>
  <c r="J155"/>
  <c r="J146"/>
  <c r="J407"/>
  <c r="J400"/>
  <c r="J363"/>
  <c r="BK350"/>
  <c r="J347"/>
  <c r="J340"/>
  <c r="J334"/>
  <c r="J314"/>
  <c r="J304"/>
  <c r="J290"/>
  <c r="J273"/>
  <c r="J259"/>
  <c r="BK246"/>
  <c r="J226"/>
  <c r="BK209"/>
  <c r="BK196"/>
  <c r="BK184"/>
  <c r="J170"/>
  <c r="BK149"/>
  <c r="BK334"/>
  <c r="BK325"/>
  <c r="BK318"/>
  <c r="BK298"/>
  <c r="BK291"/>
  <c r="BK255"/>
  <c r="J245"/>
  <c r="BK239"/>
  <c r="J228"/>
  <c r="J209"/>
  <c r="J198"/>
  <c r="J193"/>
  <c r="J186"/>
  <c r="J171"/>
  <c r="BK168"/>
  <c r="J153"/>
  <c r="BK141"/>
  <c r="J394"/>
  <c r="BK360"/>
  <c r="J353"/>
  <c r="J345"/>
  <c r="BK331"/>
  <c r="J316"/>
  <c r="BK307"/>
  <c r="BK289"/>
  <c r="J268"/>
  <c r="BK250"/>
  <c r="BK228"/>
  <c r="J214"/>
  <c r="J204"/>
  <c r="J199"/>
  <c r="J182"/>
  <c r="J159"/>
  <c r="J141"/>
  <c r="J405"/>
  <c r="J395"/>
  <c r="J361"/>
  <c r="BK352"/>
  <c r="BK349"/>
  <c r="BK344"/>
  <c r="BK339"/>
  <c r="BK324"/>
  <c r="J315"/>
  <c r="BK309"/>
  <c r="BK292"/>
  <c r="BK283"/>
  <c r="J276"/>
  <c r="J255"/>
  <c r="BK245"/>
  <c r="J239"/>
  <c r="J232"/>
  <c r="BK218"/>
  <c r="BK205"/>
  <c r="BK195"/>
  <c r="J187"/>
  <c r="J172"/>
  <c r="BK160"/>
  <c r="J149"/>
  <c r="J139"/>
  <c r="J397"/>
  <c r="J355"/>
  <c r="J349"/>
  <c r="J344"/>
  <c r="J339"/>
  <c r="J325"/>
  <c r="BK313"/>
  <c r="BK294"/>
  <c r="J279"/>
  <c r="J270"/>
  <c r="J249"/>
  <c r="BK243"/>
  <c r="J224"/>
  <c r="BK208"/>
  <c r="J191"/>
  <c r="BK172"/>
  <c r="BK159"/>
  <c r="J145"/>
  <c r="BK322"/>
  <c r="BK304"/>
  <c r="BK296"/>
  <c r="J292"/>
  <c r="BK264"/>
  <c r="J257"/>
  <c r="BK249"/>
  <c r="J241"/>
  <c r="BK232"/>
  <c r="BK223"/>
  <c r="J201"/>
  <c r="BK197"/>
  <c r="BK191"/>
  <c r="J173"/>
  <c r="J165"/>
  <c r="BK150"/>
  <c r="BK140"/>
  <c r="BK400"/>
  <c r="BK361"/>
  <c r="BK357"/>
  <c r="J351"/>
  <c r="J342"/>
  <c r="BK330"/>
  <c r="BK315"/>
  <c r="BK302"/>
  <c r="BK276"/>
  <c r="BK257"/>
  <c r="BK244"/>
  <c r="J231"/>
  <c r="BK217"/>
  <c r="J206"/>
  <c r="BK200"/>
  <c r="J183"/>
  <c r="J161"/>
  <c r="BK143"/>
  <c r="BK403"/>
  <c r="BK394"/>
  <c r="J360"/>
  <c r="BK351"/>
  <c r="BK347"/>
  <c r="BK342"/>
  <c r="BK332"/>
  <c r="J318"/>
  <c r="J311"/>
  <c r="J298"/>
  <c r="J289"/>
  <c r="BK278"/>
  <c r="J263"/>
  <c r="J248"/>
  <c r="J242"/>
  <c r="BK233"/>
  <c r="J220"/>
  <c r="BK206"/>
  <c r="J192"/>
  <c r="J184"/>
  <c r="BK169"/>
  <c r="BK165"/>
  <c r="J150"/>
  <c r="J140"/>
  <c r="BK405"/>
  <c r="BK393"/>
  <c r="J354"/>
  <c r="J348"/>
  <c r="BK343"/>
  <c r="BK336"/>
  <c r="BK305"/>
  <c r="J283"/>
  <c r="J274"/>
  <c r="BK265"/>
  <c r="J247"/>
  <c r="J235"/>
  <c r="J210"/>
  <c r="J203"/>
  <c r="BK186"/>
  <c r="BK171"/>
  <c r="BK157"/>
  <c r="J144"/>
  <c r="BK328"/>
  <c r="BK320"/>
  <c r="J302"/>
  <c r="BK293"/>
  <c r="J265"/>
  <c r="BK263"/>
  <c r="BK252"/>
  <c r="J243"/>
  <c r="BK238"/>
  <c r="BK226"/>
  <c r="J205"/>
  <c r="BK199"/>
  <c r="BK192"/>
  <c r="BK182"/>
  <c r="BK170"/>
  <c r="J164"/>
  <c r="BK144"/>
  <c l="1" r="P138"/>
  <c r="T148"/>
  <c r="P152"/>
  <c r="T163"/>
  <c r="P167"/>
  <c r="P207"/>
  <c r="BK222"/>
  <c r="J222"/>
  <c r="J104"/>
  <c r="T222"/>
  <c r="R227"/>
  <c r="R234"/>
  <c r="R237"/>
  <c r="P240"/>
  <c r="P269"/>
  <c r="P319"/>
  <c r="P341"/>
  <c r="BK362"/>
  <c r="J362"/>
  <c r="J113"/>
  <c r="T138"/>
  <c r="BK152"/>
  <c r="J152"/>
  <c r="J98"/>
  <c r="BK163"/>
  <c r="J163"/>
  <c r="J99"/>
  <c r="R163"/>
  <c r="T167"/>
  <c r="T207"/>
  <c r="P222"/>
  <c r="T227"/>
  <c r="BK240"/>
  <c r="J240"/>
  <c r="J108"/>
  <c r="BK269"/>
  <c r="J269"/>
  <c r="J109"/>
  <c r="BK319"/>
  <c r="J319"/>
  <c r="J110"/>
  <c r="BK341"/>
  <c r="J341"/>
  <c r="J111"/>
  <c r="BK356"/>
  <c r="J356"/>
  <c r="J112"/>
  <c r="R356"/>
  <c r="P362"/>
  <c r="R138"/>
  <c r="R148"/>
  <c r="T152"/>
  <c r="BK167"/>
  <c r="J167"/>
  <c r="J100"/>
  <c r="BK207"/>
  <c r="J207"/>
  <c r="J101"/>
  <c r="R222"/>
  <c r="P227"/>
  <c r="P234"/>
  <c r="BK237"/>
  <c r="J237"/>
  <c r="J107"/>
  <c r="T237"/>
  <c r="R240"/>
  <c r="T269"/>
  <c r="T319"/>
  <c r="R341"/>
  <c r="T356"/>
  <c r="T362"/>
  <c r="BK138"/>
  <c r="J138"/>
  <c r="J96"/>
  <c r="BK148"/>
  <c r="J148"/>
  <c r="J97"/>
  <c r="P148"/>
  <c r="R152"/>
  <c r="P163"/>
  <c r="R167"/>
  <c r="R207"/>
  <c r="BK227"/>
  <c r="J227"/>
  <c r="J105"/>
  <c r="BK234"/>
  <c r="J234"/>
  <c r="J106"/>
  <c r="T234"/>
  <c r="P237"/>
  <c r="T240"/>
  <c r="R269"/>
  <c r="R319"/>
  <c r="T341"/>
  <c r="P356"/>
  <c r="R362"/>
  <c r="BK399"/>
  <c r="J399"/>
  <c r="J115"/>
  <c r="BK404"/>
  <c r="J404"/>
  <c r="J117"/>
  <c r="BK406"/>
  <c r="J406"/>
  <c r="J118"/>
  <c r="BK219"/>
  <c r="J219"/>
  <c r="J102"/>
  <c r="BK402"/>
  <c r="J402"/>
  <c r="J116"/>
  <c r="J87"/>
  <c r="BE146"/>
  <c r="BE155"/>
  <c r="BE159"/>
  <c r="BE166"/>
  <c r="BE171"/>
  <c r="BE183"/>
  <c r="BE195"/>
  <c r="BE206"/>
  <c r="BE210"/>
  <c r="BE212"/>
  <c r="BE233"/>
  <c r="BE243"/>
  <c r="BE246"/>
  <c r="BE247"/>
  <c r="BE268"/>
  <c r="BE270"/>
  <c r="BE274"/>
  <c r="BE276"/>
  <c r="BE289"/>
  <c r="BE305"/>
  <c r="BE309"/>
  <c r="BE314"/>
  <c r="BE337"/>
  <c r="J133"/>
  <c r="BE140"/>
  <c r="BE141"/>
  <c r="BE153"/>
  <c r="BE160"/>
  <c r="BE161"/>
  <c r="BE164"/>
  <c r="BE168"/>
  <c r="BE180"/>
  <c r="BE187"/>
  <c r="BE189"/>
  <c r="BE191"/>
  <c r="BE192"/>
  <c r="BE193"/>
  <c r="BE198"/>
  <c r="BE200"/>
  <c r="BE203"/>
  <c r="BE205"/>
  <c r="BE217"/>
  <c r="BE218"/>
  <c r="BE220"/>
  <c r="BE228"/>
  <c r="BE232"/>
  <c r="BE238"/>
  <c r="BE239"/>
  <c r="BE241"/>
  <c r="BE244"/>
  <c r="BE250"/>
  <c r="BE251"/>
  <c r="BE255"/>
  <c r="BE263"/>
  <c r="BE283"/>
  <c r="BE291"/>
  <c r="BE296"/>
  <c r="BE298"/>
  <c r="BE300"/>
  <c r="BE307"/>
  <c r="BE311"/>
  <c r="BE315"/>
  <c r="BE318"/>
  <c r="BE320"/>
  <c r="BE321"/>
  <c r="BE328"/>
  <c r="BE330"/>
  <c r="BE331"/>
  <c r="BE340"/>
  <c r="BE342"/>
  <c r="BE345"/>
  <c r="BE352"/>
  <c r="BE355"/>
  <c r="BE357"/>
  <c r="BE360"/>
  <c r="BE361"/>
  <c r="BE392"/>
  <c r="BE396"/>
  <c r="BE405"/>
  <c r="BE143"/>
  <c r="BE144"/>
  <c r="BE157"/>
  <c r="BE182"/>
  <c r="BE186"/>
  <c r="BE199"/>
  <c r="BE201"/>
  <c r="BE208"/>
  <c r="BE214"/>
  <c r="BE224"/>
  <c r="BE226"/>
  <c r="BE231"/>
  <c r="BE235"/>
  <c r="BE249"/>
  <c r="BE257"/>
  <c r="BE265"/>
  <c r="BE273"/>
  <c r="BE293"/>
  <c r="BE294"/>
  <c r="BE302"/>
  <c r="BE325"/>
  <c r="BE334"/>
  <c r="BE336"/>
  <c r="BE348"/>
  <c r="BE351"/>
  <c r="BE354"/>
  <c r="BE358"/>
  <c r="BE393"/>
  <c r="BE395"/>
  <c r="BE397"/>
  <c r="BE400"/>
  <c r="BE407"/>
  <c r="BE139"/>
  <c r="BE145"/>
  <c r="BE149"/>
  <c r="BE150"/>
  <c r="BE165"/>
  <c r="BE169"/>
  <c r="BE170"/>
  <c r="BE172"/>
  <c r="BE173"/>
  <c r="BE184"/>
  <c r="BE196"/>
  <c r="BE197"/>
  <c r="BE204"/>
  <c r="BE209"/>
  <c r="BE223"/>
  <c r="BE236"/>
  <c r="BE242"/>
  <c r="BE245"/>
  <c r="BE248"/>
  <c r="BE252"/>
  <c r="BE259"/>
  <c r="BE264"/>
  <c r="BE278"/>
  <c r="BE279"/>
  <c r="BE281"/>
  <c r="BE290"/>
  <c r="BE292"/>
  <c r="BE304"/>
  <c r="BE313"/>
  <c r="BE316"/>
  <c r="BE322"/>
  <c r="BE324"/>
  <c r="BE332"/>
  <c r="BE339"/>
  <c r="BE343"/>
  <c r="BE344"/>
  <c r="BE346"/>
  <c r="BE347"/>
  <c r="BE349"/>
  <c r="BE350"/>
  <c r="BE353"/>
  <c r="BE363"/>
  <c r="BE394"/>
  <c r="BE403"/>
  <c r="J32"/>
  <c i="1" r="AW95"/>
  <c i="2" r="F34"/>
  <c i="1" r="BC95"/>
  <c r="BC94"/>
  <c r="W32"/>
  <c i="2" r="F35"/>
  <c i="1" r="BD95"/>
  <c r="BD94"/>
  <c r="W33"/>
  <c i="2" r="F32"/>
  <c i="1" r="BA95"/>
  <c r="BA94"/>
  <c r="AW94"/>
  <c r="AK30"/>
  <c i="2" r="F33"/>
  <c i="1" r="BB95"/>
  <c r="BB94"/>
  <c r="W31"/>
  <c i="2" l="1" r="P221"/>
  <c r="T221"/>
  <c r="R137"/>
  <c r="R136"/>
  <c r="T137"/>
  <c r="T136"/>
  <c r="R221"/>
  <c r="P137"/>
  <c r="P136"/>
  <c i="1" r="AU95"/>
  <c i="2" r="BK137"/>
  <c r="BK398"/>
  <c r="J398"/>
  <c r="J114"/>
  <c r="BK221"/>
  <c r="J221"/>
  <c r="J103"/>
  <c r="F31"/>
  <c i="1" r="AZ95"/>
  <c r="AZ94"/>
  <c r="W29"/>
  <c r="AX94"/>
  <c r="AU94"/>
  <c r="AY94"/>
  <c r="W30"/>
  <c i="2" r="J31"/>
  <c i="1" r="AV95"/>
  <c r="AT95"/>
  <c i="2" l="1" r="BK136"/>
  <c r="J136"/>
  <c r="J137"/>
  <c r="J95"/>
  <c r="J28"/>
  <c i="1" r="AG95"/>
  <c r="AG94"/>
  <c r="AK26"/>
  <c r="AV94"/>
  <c r="AK29"/>
  <c i="2" l="1" r="J37"/>
  <c r="J94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<sst xmlns="http://schemas.openxmlformats.org/spreadsheetml/2006/main">
  <si>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</si>
  <si>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</si>
  <si>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</si>
  <si>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</si>
  <si>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</si>
  <si>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{788d81c0-d054-4511-8321-547720045282}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</si>
  <si>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</si>
  <si>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</si>
  <si>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</si>
  <si>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</si>
  <si>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</si>
  <si>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</si>
  <si>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</si>
  <si>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1</t>
  </si>
  <si>
    <t>Stavba:</t>
  </si>
  <si>
    <t>Rekonstrukce střechy Měnírna Slezská</t>
  </si>
  <si>
    <t>KSO:</t>
  </si>
  <si>
    <t>CC-CZ:</t>
  </si>
  <si>
    <t>Místo:</t>
  </si>
  <si>
    <t>Slezská Ostrava</t>
  </si>
  <si>
    <t>Datum:</t>
  </si>
  <si>
    <t>2. 10. 2024</t>
  </si>
  <si>
    <t>Zadavatel:</t>
  </si>
  <si>
    <t>IČ:</t>
  </si>
  <si>
    <t>Dopravní podnik Ostrava a.s.</t>
  </si>
  <si>
    <t>DIČ:</t>
  </si>
  <si>
    <t>Zhotovitel:</t>
  </si>
  <si>
    <t>dle výběru investora</t>
  </si>
  <si>
    <t>Projektant:</t>
  </si>
  <si>
    <t>FAJN PROJEKT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</si>
  <si>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</si>
  <si>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</si>
  <si>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</si>
  <si>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</si>
  <si>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</si>
  <si>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</si>
  <si>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</si>
  <si>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</si>
  <si>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</si>
  <si>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</si>
  <si>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</si>
  <si>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</si>
  <si>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</si>
  <si>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</si>
  <si>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</si>
  <si>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</si>
  <si>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</si>
  <si>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</si>
  <si>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</si>
  <si>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</si>
  <si>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</si>
  <si>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</si>
  <si>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</si>
  <si>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</si>
  <si>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</si>
  <si>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</si>
  <si>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</si>
  <si>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</si>
  <si>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</si>
  <si>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</si>
  <si>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</si>
  <si>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</si>
  <si>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</si>
  <si>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</si>
  <si>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</si>
  <si>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</si>
  <si>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</si>
  <si>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</si>
  <si>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</si>
  <si>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</si>
  <si>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</si>
  <si>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</si>
  <si>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</si>
  <si>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</si>
  <si>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</si>
  <si>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</si>
  <si>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</si>
  <si>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</si>
  <si>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</si>
  <si>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</si>
  <si>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</si>
  <si>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</si>
  <si>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</si>
  <si>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</si>
  <si>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</si>
  <si>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</si>
  <si>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</si>
  <si>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</si>
  <si>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</si>
  <si>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</si>
  <si>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</si>
  <si>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</si>
  <si>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</si>
  <si>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</si>
  <si>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</si>
  <si>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</si>
  <si>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</si>
  <si>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</si>
  <si>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</si>
  <si>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</si>
  <si>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</si>
  <si>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</si>
  <si>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</si>
  <si>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</si>
  <si>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</si>
  <si>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</si>
  <si>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</si>
  <si>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</si>
  <si>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</si>
  <si>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</si>
  <si>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</si>
  <si>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</si>
  <si>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</si>
  <si>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</si>
  <si>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</si>
  <si>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</si>
  <si>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</si>
  <si>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</si>
  <si>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</si>
  <si>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</si>
  <si>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</si>
  <si>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</si>
  <si>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</si>
  <si>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</si>
  <si>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</si>
  <si>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</si>
  <si>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</si>
  <si>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</si>
  <si>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</si>
  <si>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</si>
  <si>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</si>
  <si>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</si>
  <si>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</si>
  <si>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-2105705588</t>
  </si>
  <si>
    <t>113106123</t>
  </si>
  <si>
    <t>Rozebrání dlažeb ze zámkových dlaždic komunikací pro pěší ručně</t>
  </si>
  <si>
    <t>-839635091</t>
  </si>
  <si>
    <t>3</t>
  </si>
  <si>
    <t>113107122</t>
  </si>
  <si>
    <t>Odstranění podkladu z kameniva drceného tl přes 100 do 200 mm ručně</t>
  </si>
  <si>
    <t>-918696323</t>
  </si>
  <si>
    <t>VV</t>
  </si>
  <si>
    <t>32+35</t>
  </si>
  <si>
    <t>113204111</t>
  </si>
  <si>
    <t>Vytrhání obrub záhonových</t>
  </si>
  <si>
    <t>m</t>
  </si>
  <si>
    <t>32969607</t>
  </si>
  <si>
    <t>5</t>
  </si>
  <si>
    <t>181351103</t>
  </si>
  <si>
    <t>Rozprostření ornice tl vrstvy do 200 mm pl přes 100 do 500 m2 v rovině nebo ve svahu do 1:5 strojně</t>
  </si>
  <si>
    <t>22644487</t>
  </si>
  <si>
    <t>6</t>
  </si>
  <si>
    <t>181411131</t>
  </si>
  <si>
    <t>Založení parkového trávníku výsevem pl do 1000 m2 v rovině a ve svahu do 1:5</t>
  </si>
  <si>
    <t>-1988000986</t>
  </si>
  <si>
    <t>7</t>
  </si>
  <si>
    <t>M</t>
  </si>
  <si>
    <t>00572410</t>
  </si>
  <si>
    <t>osivo směs travní parková</t>
  </si>
  <si>
    <t>kg</t>
  </si>
  <si>
    <t>8</t>
  </si>
  <si>
    <t>142309208</t>
  </si>
  <si>
    <t>400*0,02 'Přepočtené koeficientem množství</t>
  </si>
  <si>
    <t>Zakládání</t>
  </si>
  <si>
    <t>213141111</t>
  </si>
  <si>
    <t>Zřízení vrstvy z geotextilie v rovině nebo ve sklonu do 1:5 š do 3 m</t>
  </si>
  <si>
    <t>-1780593931</t>
  </si>
  <si>
    <t>9</t>
  </si>
  <si>
    <t>69311068</t>
  </si>
  <si>
    <t>geotextilie netkaná separační, ochranná, filtrační, drenážní PP 300g/m2</t>
  </si>
  <si>
    <t>-1138612699</t>
  </si>
  <si>
    <t>35*1,1845 'Přepočtené koeficientem množství</t>
  </si>
  <si>
    <t>Komunikace pozemní</t>
  </si>
  <si>
    <t>10</t>
  </si>
  <si>
    <t>564527896</t>
  </si>
  <si>
    <t>Hutnění zemní pláně</t>
  </si>
  <si>
    <t>2135601455</t>
  </si>
  <si>
    <t>40+35</t>
  </si>
  <si>
    <t>11</t>
  </si>
  <si>
    <t>564750001</t>
  </si>
  <si>
    <t>Podklad z kameniva hrubého drceného vel. 11-22 mm plochy do 100 m2 tl 150 mm</t>
  </si>
  <si>
    <t>2024702025</t>
  </si>
  <si>
    <t>40</t>
  </si>
  <si>
    <t>564760101</t>
  </si>
  <si>
    <t>Podklad z kameniva hrubého drceného vel. 0-32 mm plochy do 100 m2 tl 200 mm</t>
  </si>
  <si>
    <t>2002021533</t>
  </si>
  <si>
    <t>13</t>
  </si>
  <si>
    <t>564801012</t>
  </si>
  <si>
    <t>Podklad ze štěrkodrtě ŠD plochy do 100 m2 tl 40 mm</t>
  </si>
  <si>
    <t>-578533603</t>
  </si>
  <si>
    <t>14</t>
  </si>
  <si>
    <t>596211210</t>
  </si>
  <si>
    <t>Kladení zámkové dlažby komunikací pro pěší ručně tl 80 mm skupiny A pl do 50 m2</t>
  </si>
  <si>
    <t>1719357656</t>
  </si>
  <si>
    <t>15</t>
  </si>
  <si>
    <t>59245013</t>
  </si>
  <si>
    <t>dlažba zámková betonová tvaru I 200x165mm tl 80mm přírodní</t>
  </si>
  <si>
    <t>2035334620</t>
  </si>
  <si>
    <t>40*1,03 'Přepočtené koeficientem množství</t>
  </si>
  <si>
    <t>Úpravy povrchů, podlahy a osazování výplní</t>
  </si>
  <si>
    <t>16</t>
  </si>
  <si>
    <t>637111113</t>
  </si>
  <si>
    <t>Okapový chodník ze štěrkopísku tl 200 mm s udusáním</t>
  </si>
  <si>
    <t>-41104746</t>
  </si>
  <si>
    <t>17</t>
  </si>
  <si>
    <t>637211134</t>
  </si>
  <si>
    <t>Okapový chodník z betonových dlaždic tl 50 mm do kameniva</t>
  </si>
  <si>
    <t>-1456591927</t>
  </si>
  <si>
    <t>18</t>
  </si>
  <si>
    <t>637311131</t>
  </si>
  <si>
    <t>Okapový chodník z betonových záhonových obrubníků lože beton</t>
  </si>
  <si>
    <t>-1522161295</t>
  </si>
  <si>
    <t>Ostatní konstrukce a práce, bourání</t>
  </si>
  <si>
    <t>19</t>
  </si>
  <si>
    <t>916231213</t>
  </si>
  <si>
    <t>Osazení chodníkového obrubníku betonového stojatého s boční opěrou do lože z betonu prostého</t>
  </si>
  <si>
    <t>-1911173354</t>
  </si>
  <si>
    <t>20</t>
  </si>
  <si>
    <t>59217062</t>
  </si>
  <si>
    <t>obrubník parkový betonový 1000x50x250mm přírodní</t>
  </si>
  <si>
    <t>-747526051</t>
  </si>
  <si>
    <t>916254789</t>
  </si>
  <si>
    <t>Demontáž stříšky nad vstupem</t>
  </si>
  <si>
    <t>kus</t>
  </si>
  <si>
    <t>546071137</t>
  </si>
  <si>
    <t>22</t>
  </si>
  <si>
    <t>916991121</t>
  </si>
  <si>
    <t>Lože pod obrubníky, krajníky nebo obruby z dlažebních kostek z betonu prostého</t>
  </si>
  <si>
    <t>m3</t>
  </si>
  <si>
    <t>-1163978321</t>
  </si>
  <si>
    <t>23</t>
  </si>
  <si>
    <t>941211322</t>
  </si>
  <si>
    <t>Odborná prohlídka lešení řadového rámového lehkého s podlahami zatížení do 200 kg/m2 š od 0,6 do 0,9 m v do 25 m pl přes 500 do 2000 m2 zakrytého sítí</t>
  </si>
  <si>
    <t>-1491670446</t>
  </si>
  <si>
    <t>24</t>
  </si>
  <si>
    <t>941211112</t>
  </si>
  <si>
    <t>Montáž lešení řadového rámového lehkého zatížení do 200 kg/m2 š od 0,6 do 0,9 m v přes 10 do 25 m</t>
  </si>
  <si>
    <t>394258294</t>
  </si>
  <si>
    <t>(9,5+8,5)*2*7</t>
  </si>
  <si>
    <t>11*7,5</t>
  </si>
  <si>
    <t>11*3</t>
  </si>
  <si>
    <t>(16*2+13*2)*8</t>
  </si>
  <si>
    <t>5,5*4*15</t>
  </si>
  <si>
    <t>Součet</t>
  </si>
  <si>
    <t>25</t>
  </si>
  <si>
    <t>941211212</t>
  </si>
  <si>
    <t>Příplatek k lešení řadovému rámovému lehkému do 200 kg/m2 š od 0,6 do 0,9 m v přes 10 do 25 m za každý den použití</t>
  </si>
  <si>
    <t>-572157782</t>
  </si>
  <si>
    <t>1161,5*90 'Přepočtené koeficientem množství</t>
  </si>
  <si>
    <t>26</t>
  </si>
  <si>
    <t>941211812</t>
  </si>
  <si>
    <t>Demontáž lešení řadového rámového lehkého zatížení do 200 kg/m2 š od 0,6 do 0,9 m v přes 10 do 25 m</t>
  </si>
  <si>
    <t>-1320789853</t>
  </si>
  <si>
    <t>27</t>
  </si>
  <si>
    <t>944511111</t>
  </si>
  <si>
    <t>Montáž ochranné sítě z textilie z umělých vláken</t>
  </si>
  <si>
    <t>465777925</t>
  </si>
  <si>
    <t>28</t>
  </si>
  <si>
    <t>944511211</t>
  </si>
  <si>
    <t>Příplatek k ochranné síti za každý den použití</t>
  </si>
  <si>
    <t>616956883</t>
  </si>
  <si>
    <t>29</t>
  </si>
  <si>
    <t>944511811</t>
  </si>
  <si>
    <t>Demontáž ochranné sítě z textilie z umělých vláken</t>
  </si>
  <si>
    <t>-1449869636</t>
  </si>
  <si>
    <t>30</t>
  </si>
  <si>
    <t>944711112</t>
  </si>
  <si>
    <t>Montáž záchytné stříšky š přes 1,5 do 2 m</t>
  </si>
  <si>
    <t>1724034640</t>
  </si>
  <si>
    <t>3*4</t>
  </si>
  <si>
    <t>31</t>
  </si>
  <si>
    <t>944711212</t>
  </si>
  <si>
    <t>Příplatek k záchytné stříšce š do přes 1,5 do 2 m za každý den použití</t>
  </si>
  <si>
    <t>912871723</t>
  </si>
  <si>
    <t>12*90 'Přepočtené koeficientem množství</t>
  </si>
  <si>
    <t>32</t>
  </si>
  <si>
    <t>944711812</t>
  </si>
  <si>
    <t>Demontáž záchytné stříšky š přes 1,5 do 2 m</t>
  </si>
  <si>
    <t>1632015971</t>
  </si>
  <si>
    <t>33</t>
  </si>
  <si>
    <t>946111114</t>
  </si>
  <si>
    <t>Montáž pojízdných věží trubkových/dílcových š od 0,6 do 0,9 m dl do 3,2 m v přes 3,5 do 4,5 m</t>
  </si>
  <si>
    <t>-448270280</t>
  </si>
  <si>
    <t>34</t>
  </si>
  <si>
    <t>946111214</t>
  </si>
  <si>
    <t>Příplatek k pojízdným věžím š od 0,6 do 0,9 m dl do 3,2 m v přes 3,5 do 4,5 m za každý den použití</t>
  </si>
  <si>
    <t>-905204885</t>
  </si>
  <si>
    <t>2*10 'Přepočtené koeficientem množství</t>
  </si>
  <si>
    <t>35</t>
  </si>
  <si>
    <t>946111814</t>
  </si>
  <si>
    <t>Demontáž pojízdných věží trubkových/dílcových š od 0,6 do 0,9 m dl do 3,2 m v přes 3,5 do 4,5 m</t>
  </si>
  <si>
    <t>1190916608</t>
  </si>
  <si>
    <t>36</t>
  </si>
  <si>
    <t>949101112</t>
  </si>
  <si>
    <t>Lešení pomocné pro objekty pozemních staveb s lešeňovou podlahou v přes 1,9 do 3,5 m zatížení do 150 kg/m2</t>
  </si>
  <si>
    <t>1304709245</t>
  </si>
  <si>
    <t>37</t>
  </si>
  <si>
    <t>952901111</t>
  </si>
  <si>
    <t>Vyčištění budov bytové a občanské výstavby při výšce podlaží do 4 m</t>
  </si>
  <si>
    <t>-1034754893</t>
  </si>
  <si>
    <t>38</t>
  </si>
  <si>
    <t>985131311</t>
  </si>
  <si>
    <t>Ruční dočištění ploch stěn, rubu kleneb a podlah ocelových kartáči</t>
  </si>
  <si>
    <t>151193134</t>
  </si>
  <si>
    <t>39</t>
  </si>
  <si>
    <t>985142112</t>
  </si>
  <si>
    <t>Vysekání spojovací hmoty ze spár zdiva hl do 40 mm dl přes 6 do 12 m/m2</t>
  </si>
  <si>
    <t>479470272</t>
  </si>
  <si>
    <t>985231112</t>
  </si>
  <si>
    <t>Spárování zdiva aktivovanou maltou spára hl do 40 mm dl přes 6 do 12 m/m2</t>
  </si>
  <si>
    <t>233760252</t>
  </si>
  <si>
    <t>41</t>
  </si>
  <si>
    <t>985324221</t>
  </si>
  <si>
    <t>Ochranný akrylátový nátěr betonu dvojnásobný se stěrkou S4 (OS-C)</t>
  </si>
  <si>
    <t>2025987296</t>
  </si>
  <si>
    <t>0,6*0,6*2</t>
  </si>
  <si>
    <t>42</t>
  </si>
  <si>
    <t>985324911</t>
  </si>
  <si>
    <t>Příplatek k cenám ochranných nátěrů betonu za práci ve stísněném prostoru</t>
  </si>
  <si>
    <t>991805269</t>
  </si>
  <si>
    <t>43</t>
  </si>
  <si>
    <t>985324912</t>
  </si>
  <si>
    <t>Příplatek k cenám ochranných nátěrů betonu za plochu do 10 m2 jednotlivě</t>
  </si>
  <si>
    <t>1093241124</t>
  </si>
  <si>
    <t>44</t>
  </si>
  <si>
    <t>993111111</t>
  </si>
  <si>
    <t>Dovoz a odvoz lešení řadového do 10 km včetně naložení a složení</t>
  </si>
  <si>
    <t>-1103530627</t>
  </si>
  <si>
    <t>45</t>
  </si>
  <si>
    <t>993111119</t>
  </si>
  <si>
    <t>Příplatek k ceně dovozu a odvozu lešení řadového ZKD 10 km přes 10 km</t>
  </si>
  <si>
    <t>2078116956</t>
  </si>
  <si>
    <t>997</t>
  </si>
  <si>
    <t>Přesun sutě</t>
  </si>
  <si>
    <t>46</t>
  </si>
  <si>
    <t>997013214</t>
  </si>
  <si>
    <t>Vnitrostaveništní doprava suti a vybouraných hmot pro budovy v přes 12 do 15 m ručně</t>
  </si>
  <si>
    <t>t</t>
  </si>
  <si>
    <t>1375564987</t>
  </si>
  <si>
    <t>47</t>
  </si>
  <si>
    <t>997013501</t>
  </si>
  <si>
    <t>Odvoz suti a vybouraných hmot na skládku nebo meziskládku do 1 km se složením</t>
  </si>
  <si>
    <t>341892070</t>
  </si>
  <si>
    <t>48</t>
  </si>
  <si>
    <t>997013509</t>
  </si>
  <si>
    <t>Příplatek k odvozu suti a vybouraných hmot na skládku ZKD 1 km přes 1 km</t>
  </si>
  <si>
    <t>-1127257381</t>
  </si>
  <si>
    <t>63,08*29 'Přepočtené koeficientem množství</t>
  </si>
  <si>
    <t>49</t>
  </si>
  <si>
    <t>997013601</t>
  </si>
  <si>
    <t>Poplatek za uložení na skládce (skládkovné) stavebního odpadu betonového kód odpadu 17 01 01</t>
  </si>
  <si>
    <t>-942339971</t>
  </si>
  <si>
    <t>0,075+37,89</t>
  </si>
  <si>
    <t>50</t>
  </si>
  <si>
    <t>997013811</t>
  </si>
  <si>
    <t>Poplatek za uložení na skládce (skládkovné) stavebního odpadu dřevěného kód odpadu 17 02 01</t>
  </si>
  <si>
    <t>-1370005255</t>
  </si>
  <si>
    <t>11,569+0,334</t>
  </si>
  <si>
    <t>51</t>
  </si>
  <si>
    <t>997013814</t>
  </si>
  <si>
    <t>Poplatek za uložení na skládce (skládkovné) stavebního odpadu izolací kód odpadu 17 06 04</t>
  </si>
  <si>
    <t>2143813041</t>
  </si>
  <si>
    <t>52</t>
  </si>
  <si>
    <t>997013821</t>
  </si>
  <si>
    <t>Poplatek za uložení na skládce (skládkovné) stavebního odpadu s obsahem azbestu kód odpadu 17 06 05</t>
  </si>
  <si>
    <t>-1640021007</t>
  </si>
  <si>
    <t>998</t>
  </si>
  <si>
    <t>Přesun hmot</t>
  </si>
  <si>
    <t>53</t>
  </si>
  <si>
    <t>998011010</t>
  </si>
  <si>
    <t>Přesun hmot pro budovy zděné s omezením mechanizace pro budovy v přes 12 do 24 m</t>
  </si>
  <si>
    <t>1256154565</t>
  </si>
  <si>
    <t>PSV</t>
  </si>
  <si>
    <t>Práce a dodávky PSV</t>
  </si>
  <si>
    <t>712</t>
  </si>
  <si>
    <t>Povlakové krytiny</t>
  </si>
  <si>
    <t>54</t>
  </si>
  <si>
    <t>712431111</t>
  </si>
  <si>
    <t>Provedení povlakové krytiny střech přes 10° do 30° podkladní vrstvy pásy na sucho samolepící</t>
  </si>
  <si>
    <t>1385470165</t>
  </si>
  <si>
    <t>55</t>
  </si>
  <si>
    <t>62856001</t>
  </si>
  <si>
    <t>pás asfaltový samolepicí modifikovaný SBS s vložkou z hliníkové fólie s textilií se spalitelnou fólií nebo jemnozrnným minerálním posypem nebo textilií na horním povrchu tl 2,2mm</t>
  </si>
  <si>
    <t>766779785</t>
  </si>
  <si>
    <t>121,8*1,1655 'Přepočtené koeficientem množství</t>
  </si>
  <si>
    <t>56</t>
  </si>
  <si>
    <t>998712313</t>
  </si>
  <si>
    <t>Přesun hmot procentní pro krytiny povlakové ruční v objektech v přes 12 do 24 m</t>
  </si>
  <si>
    <t>%</t>
  </si>
  <si>
    <t>-1776971932</t>
  </si>
  <si>
    <t>713</t>
  </si>
  <si>
    <t>Izolace tepelné</t>
  </si>
  <si>
    <t>57</t>
  </si>
  <si>
    <t>713151813</t>
  </si>
  <si>
    <t>Odstranění tepelné izolace střech šikmých volně kladené mezi krokve z vláknitých materiálů suchých tl přes 100 do 200 mm</t>
  </si>
  <si>
    <t>825434872</t>
  </si>
  <si>
    <t>71,66+35,12+36,37</t>
  </si>
  <si>
    <t>58</t>
  </si>
  <si>
    <t>713155015</t>
  </si>
  <si>
    <t>Montáž nadkrokevní izolace pro keramické, betonové nebo plechové krytiny sklonu přes 30° do 45° tl 160 mm</t>
  </si>
  <si>
    <t>-831556910</t>
  </si>
  <si>
    <t>59</t>
  </si>
  <si>
    <t>28376542</t>
  </si>
  <si>
    <t>deska izolační PIR s oboustrannou hliníkovou fólií a doplňkovou hydroizolační vrstvou pro šikmé střechy λ=0,022 tl 160mm</t>
  </si>
  <si>
    <t>-620697870</t>
  </si>
  <si>
    <t>60</t>
  </si>
  <si>
    <t>998713313</t>
  </si>
  <si>
    <t>Přesun hmot procentní pro izolace tepelné ruční v objektech v přes 12 do 24 m</t>
  </si>
  <si>
    <t>1670854679</t>
  </si>
  <si>
    <t>721</t>
  </si>
  <si>
    <t>Zdravotechnika - vnitřní kanalizace</t>
  </si>
  <si>
    <t>61</t>
  </si>
  <si>
    <t>721242105</t>
  </si>
  <si>
    <t>Lapač střešních splavenin z PP se zápachovou klapkou a lapacím košem DN 110</t>
  </si>
  <si>
    <t>-1945176540</t>
  </si>
  <si>
    <t>62</t>
  </si>
  <si>
    <t>998721313</t>
  </si>
  <si>
    <t>Přesun hmot procentní pro vnitřní kanalizaci ruční v objektech v přes 12 do 24 m</t>
  </si>
  <si>
    <t>-719581835</t>
  </si>
  <si>
    <t>741</t>
  </si>
  <si>
    <t>Elektroinstalace - silnoproud</t>
  </si>
  <si>
    <t>63</t>
  </si>
  <si>
    <t>741-1</t>
  </si>
  <si>
    <t>Elektroinstalace - viz.samostatný soupis</t>
  </si>
  <si>
    <t>komplet</t>
  </si>
  <si>
    <t>974386251</t>
  </si>
  <si>
    <t>64</t>
  </si>
  <si>
    <t>741421001</t>
  </si>
  <si>
    <t>Demontáž hromosvodu</t>
  </si>
  <si>
    <t>567422423</t>
  </si>
  <si>
    <t>762</t>
  </si>
  <si>
    <t>Konstrukce tesařské</t>
  </si>
  <si>
    <t>65</t>
  </si>
  <si>
    <t>762083122</t>
  </si>
  <si>
    <t>Impregnace řeziva proti dřevokaznému hmyzu, houbám a plísním máčením třída ohrožení 3 a 4</t>
  </si>
  <si>
    <t>206181373</t>
  </si>
  <si>
    <t>66</t>
  </si>
  <si>
    <t>762123654</t>
  </si>
  <si>
    <t>D+M podbití přesahů střechy z palubek včetně povrchové úpravy a pomocné konstrukce</t>
  </si>
  <si>
    <t>-1895619900</t>
  </si>
  <si>
    <t>67</t>
  </si>
  <si>
    <t>762331921</t>
  </si>
  <si>
    <t>Vyřezání části střešní vazby průřezové pl řeziva přes 120 do 224 cm2 dl do 3 m</t>
  </si>
  <si>
    <t>1037596327</t>
  </si>
  <si>
    <t>68</t>
  </si>
  <si>
    <t>-480285975</t>
  </si>
  <si>
    <t>69</t>
  </si>
  <si>
    <t>762331931</t>
  </si>
  <si>
    <t>Vyřezání části střešní vazby průřezové pl řeziva přes 224 do 288 cm2 dl do 3 m</t>
  </si>
  <si>
    <t>1503991632</t>
  </si>
  <si>
    <t>70</t>
  </si>
  <si>
    <t>762331941</t>
  </si>
  <si>
    <t>Vyřezání části střešní vazby průřezové pl řeziva přes 288 do 450 cm2 dl do 3 m</t>
  </si>
  <si>
    <t>-455838034</t>
  </si>
  <si>
    <t>71</t>
  </si>
  <si>
    <t>762332922</t>
  </si>
  <si>
    <t>Doplnění části střešní vazby hranoly průřezové pl přes 120 do 224 cm2 včetně materiálu</t>
  </si>
  <si>
    <t>-1931314559</t>
  </si>
  <si>
    <t>72</t>
  </si>
  <si>
    <t>-208571169</t>
  </si>
  <si>
    <t>73</t>
  </si>
  <si>
    <t>762332923</t>
  </si>
  <si>
    <t>Doplnění části střešní vazby hranoly průřezové pl přes 224 do 288 cm2 včetně materiálu</t>
  </si>
  <si>
    <t>-519822066</t>
  </si>
  <si>
    <t>74</t>
  </si>
  <si>
    <t>762332924</t>
  </si>
  <si>
    <t>Doplnění části střešní vazby hranoly průřezové pl přes 288 do 450 cm2 včetně materiálu</t>
  </si>
  <si>
    <t>-1306249</t>
  </si>
  <si>
    <t>75</t>
  </si>
  <si>
    <t>762341210</t>
  </si>
  <si>
    <t>Montáž bednění střech rovných a šikmých sklonu do 60° z hrubých prken na sraz tl do 32 mm</t>
  </si>
  <si>
    <t>1099487788</t>
  </si>
  <si>
    <t>76</t>
  </si>
  <si>
    <t>60515111</t>
  </si>
  <si>
    <t>řezivo jehličnaté boční prkno 20-30mm</t>
  </si>
  <si>
    <t>-1379271012</t>
  </si>
  <si>
    <t>396,5*0,024</t>
  </si>
  <si>
    <t>9,516*1,15 'Přepočtené koeficientem množství</t>
  </si>
  <si>
    <t>77</t>
  </si>
  <si>
    <t>762341260</t>
  </si>
  <si>
    <t>Montáž bednění střech rovných a šikmých sklonu do 60° z palubek</t>
  </si>
  <si>
    <t>-165305153</t>
  </si>
  <si>
    <t>24+121,8</t>
  </si>
  <si>
    <t>78</t>
  </si>
  <si>
    <t>61191173</t>
  </si>
  <si>
    <t>palubky obkladové smrk profil klasický 19x121mm jakost A/B</t>
  </si>
  <si>
    <t>-1099044638</t>
  </si>
  <si>
    <t>145,8*1,1 'Přepočtené koeficientem množství</t>
  </si>
  <si>
    <t>79</t>
  </si>
  <si>
    <t>762341811</t>
  </si>
  <si>
    <t>Demontáž bednění střech z prken</t>
  </si>
  <si>
    <t>126861155</t>
  </si>
  <si>
    <t>393,59</t>
  </si>
  <si>
    <t>80</t>
  </si>
  <si>
    <t>762342214</t>
  </si>
  <si>
    <t>Montáž laťování na střechách jednoduchých sklonu do 60° osové vzdálenosti přes 150 do 360 mm</t>
  </si>
  <si>
    <t>-1957769201</t>
  </si>
  <si>
    <t>81</t>
  </si>
  <si>
    <t>60514114</t>
  </si>
  <si>
    <t>řezivo jehličnaté lať impregnovaná dl 4 m</t>
  </si>
  <si>
    <t>-508554106</t>
  </si>
  <si>
    <t>82</t>
  </si>
  <si>
    <t>762395000</t>
  </si>
  <si>
    <t>Spojovací prostředky krovů, bednění, laťování, nadstřešních konstrukcí</t>
  </si>
  <si>
    <t>873153331</t>
  </si>
  <si>
    <t>15,443+0,019*145,8</t>
  </si>
  <si>
    <t>83</t>
  </si>
  <si>
    <t>998762313</t>
  </si>
  <si>
    <t>Přesun hmot procentní pro kce tesařské ruční v objektech v přes 12 do 24 m</t>
  </si>
  <si>
    <t>-848445688</t>
  </si>
  <si>
    <t>764</t>
  </si>
  <si>
    <t>Konstrukce klempířské</t>
  </si>
  <si>
    <t>84</t>
  </si>
  <si>
    <t>764001821</t>
  </si>
  <si>
    <t>Demontáž krytiny ze svitků nebo tabulí do suti</t>
  </si>
  <si>
    <t>1303152962</t>
  </si>
  <si>
    <t>12,71+11,33+12,91</t>
  </si>
  <si>
    <t>85</t>
  </si>
  <si>
    <t>764002414</t>
  </si>
  <si>
    <t>Montáž strukturované oddělovací rohože jakékoliv rš</t>
  </si>
  <si>
    <t>1866238448</t>
  </si>
  <si>
    <t>86</t>
  </si>
  <si>
    <t>28329043</t>
  </si>
  <si>
    <t>fólie PUR/PP difuzně propustná s nakašírovanou PP strukturovanou rohoží v 8 mm pod hladkou plechovou krytinu, integrovaná samolepící páska, 380 g/m2</t>
  </si>
  <si>
    <t>-1150727637</t>
  </si>
  <si>
    <t>396,5*1,15 'Přepočtené koeficientem množství</t>
  </si>
  <si>
    <t>87</t>
  </si>
  <si>
    <t>764004801</t>
  </si>
  <si>
    <t>Demontáž podokapního žlabu do suti</t>
  </si>
  <si>
    <t>1468647127</t>
  </si>
  <si>
    <t>9+2,219+7,67+1+7,85+8,43+11,96+14,511+11,96+3,181+3,46+3,46</t>
  </si>
  <si>
    <t>88</t>
  </si>
  <si>
    <t>764004841</t>
  </si>
  <si>
    <t>Demontáž háku do suti</t>
  </si>
  <si>
    <t>232779636</t>
  </si>
  <si>
    <t>89</t>
  </si>
  <si>
    <t>764004861</t>
  </si>
  <si>
    <t>Demontáž svodu do suti</t>
  </si>
  <si>
    <t>617288469</t>
  </si>
  <si>
    <t>0,8+3,55+0,8+3,835+0,8+3,393+6,8+6,9+6,5+4,566</t>
  </si>
  <si>
    <t>90</t>
  </si>
  <si>
    <t>764121001</t>
  </si>
  <si>
    <t>D+M plech pro atypické detaily K/14</t>
  </si>
  <si>
    <t>360061533</t>
  </si>
  <si>
    <t>30+30+40</t>
  </si>
  <si>
    <t>91</t>
  </si>
  <si>
    <t>764121453</t>
  </si>
  <si>
    <t>Krytina střechy rovné ze šablon z Al plechu do 10 ks/m2 sklonu přes 30 do 60°</t>
  </si>
  <si>
    <t>1611816546</t>
  </si>
  <si>
    <t>63+58,8</t>
  </si>
  <si>
    <t>6,5+17,5</t>
  </si>
  <si>
    <t>172,9+10+16,7+8,5+5,6</t>
  </si>
  <si>
    <t>24,1+12,9</t>
  </si>
  <si>
    <t>92</t>
  </si>
  <si>
    <t>764123654</t>
  </si>
  <si>
    <t>D+M prostupová manžeta K/7</t>
  </si>
  <si>
    <t>1388482969</t>
  </si>
  <si>
    <t>93</t>
  </si>
  <si>
    <t>764126587</t>
  </si>
  <si>
    <t>D+M záchytného systému dle PD K/15, K/16 - kompletní provedení</t>
  </si>
  <si>
    <t>-889938548</t>
  </si>
  <si>
    <t>94</t>
  </si>
  <si>
    <t>764203152</t>
  </si>
  <si>
    <t>Montáž střešního výlezu pro krytinu skládanou nebo plechovou</t>
  </si>
  <si>
    <t>-1396024693</t>
  </si>
  <si>
    <t>95</t>
  </si>
  <si>
    <t>65421347</t>
  </si>
  <si>
    <t>Střešní výlez do zateplených prostor včetně příslušenství dle popisu SO3</t>
  </si>
  <si>
    <t>307329252</t>
  </si>
  <si>
    <t>96</t>
  </si>
  <si>
    <t>65421348</t>
  </si>
  <si>
    <t xml:space="preserve">Střešní výlez včetně příslušenství dle popisu SO4 </t>
  </si>
  <si>
    <t>1635445924</t>
  </si>
  <si>
    <t>97</t>
  </si>
  <si>
    <t>764221413</t>
  </si>
  <si>
    <t>Oplechování nevětraného hřebene z Al plechu s hřebenovým plechem rš 250 mm</t>
  </si>
  <si>
    <t>-287468954</t>
  </si>
  <si>
    <t>"K/5"9+9</t>
  </si>
  <si>
    <t>98</t>
  </si>
  <si>
    <t>764221466</t>
  </si>
  <si>
    <t>Oplechování úžlabí z Al plechu rš 500 mm</t>
  </si>
  <si>
    <t>-1427412705</t>
  </si>
  <si>
    <t>"K/4"10+10,6</t>
  </si>
  <si>
    <t>99</t>
  </si>
  <si>
    <t>764222404</t>
  </si>
  <si>
    <t>Oplechování štítu závětrnou lištou z Al plechu rš 270 mm</t>
  </si>
  <si>
    <t>-412931038</t>
  </si>
  <si>
    <t>"K/3"20+4,8</t>
  </si>
  <si>
    <t>100</t>
  </si>
  <si>
    <t>764222432</t>
  </si>
  <si>
    <t>Oplechování rovné okapové hrany z Al plechu rš 200 mm</t>
  </si>
  <si>
    <t>-314177379</t>
  </si>
  <si>
    <t>"K/1"11,2+15,4+49,7+13,6</t>
  </si>
  <si>
    <t>101</t>
  </si>
  <si>
    <t>764222433</t>
  </si>
  <si>
    <t>Oplechování rovné okapové hrany z Al plechu rš 250 mm</t>
  </si>
  <si>
    <t>1357717396</t>
  </si>
  <si>
    <t>"K/2"11,2+15,4+49,7+13,6</t>
  </si>
  <si>
    <t>102</t>
  </si>
  <si>
    <t>764223456</t>
  </si>
  <si>
    <t xml:space="preserve">Sněhový zachytávač krytiny z Al plechu  - K/8</t>
  </si>
  <si>
    <t>-942990396</t>
  </si>
  <si>
    <t>103</t>
  </si>
  <si>
    <t>764321404</t>
  </si>
  <si>
    <t>Lemování rovných zdí střech z Al plechu rš 330 mm</t>
  </si>
  <si>
    <t>-1103848558</t>
  </si>
  <si>
    <t>"K/6"7,6+8,6</t>
  </si>
  <si>
    <t>104</t>
  </si>
  <si>
    <t>59507636</t>
  </si>
  <si>
    <t>"K/10"2*(0,5+1)</t>
  </si>
  <si>
    <t>105</t>
  </si>
  <si>
    <t>764321406</t>
  </si>
  <si>
    <t>Lemování rovných zdí střech z Al plechu rš 500 mm</t>
  </si>
  <si>
    <t>-2026449046</t>
  </si>
  <si>
    <t>"K/10"2*0,5</t>
  </si>
  <si>
    <t>106</t>
  </si>
  <si>
    <t>764521404</t>
  </si>
  <si>
    <t>Žlab podokapní půlkruhový z Al plechu rš 330 mm</t>
  </si>
  <si>
    <t>865370577</t>
  </si>
  <si>
    <t>9+2,219+7,67+7,725+8,43+11,96+14,511+11,96+3,181+3,46+3,46</t>
  </si>
  <si>
    <t>107</t>
  </si>
  <si>
    <t>764521424</t>
  </si>
  <si>
    <t>Roh nebo kout půlkruhového podokapního žlabu z Al plechu rš 330 mm</t>
  </si>
  <si>
    <t>1837979401</t>
  </si>
  <si>
    <t>108</t>
  </si>
  <si>
    <t>764521444</t>
  </si>
  <si>
    <t>Kotlík oválný (trychtýřový) pro podokapní žlaby z Al plechu 330/100 mm</t>
  </si>
  <si>
    <t>-158489591</t>
  </si>
  <si>
    <t>109</t>
  </si>
  <si>
    <t>764527504</t>
  </si>
  <si>
    <t>Dilatace žlabů z Al plechu vložením dilatačního pásu s pryžovou vložkou rš 330 mm</t>
  </si>
  <si>
    <t>-1768029947</t>
  </si>
  <si>
    <t>110</t>
  </si>
  <si>
    <t>764528422</t>
  </si>
  <si>
    <t>Svody kruhové včetně objímek, kolen, odskoků z Al plechu průměru 100 mm</t>
  </si>
  <si>
    <t>-1707795557</t>
  </si>
  <si>
    <t>0,79+3,74+0,78+3,73+0,8+3,583+6,8+6,9+6,5+4,566</t>
  </si>
  <si>
    <t>111</t>
  </si>
  <si>
    <t>998764313</t>
  </si>
  <si>
    <t>Přesun hmot procentní pro konstrukce klempířské ruční v objektech v přes 12 do 24 m</t>
  </si>
  <si>
    <t>-521357507</t>
  </si>
  <si>
    <t>765</t>
  </si>
  <si>
    <t>Krytina skládaná</t>
  </si>
  <si>
    <t>112</t>
  </si>
  <si>
    <t>765115351</t>
  </si>
  <si>
    <t>Montáž střešní stoupací plošiny d do 400 mm - K/11</t>
  </si>
  <si>
    <t>1618502677</t>
  </si>
  <si>
    <t>113</t>
  </si>
  <si>
    <t>59660034</t>
  </si>
  <si>
    <t>komplet stoupací rošt š 250mm d 400mm (2x závěsný držák, spojovací materiál, plošina) - K/11</t>
  </si>
  <si>
    <t>sada</t>
  </si>
  <si>
    <t>1168519124</t>
  </si>
  <si>
    <t>114</t>
  </si>
  <si>
    <t>765121202</t>
  </si>
  <si>
    <t>Montáž větrací mřížka - K/9</t>
  </si>
  <si>
    <t>-2010275203</t>
  </si>
  <si>
    <t>11,2+15,4+49,7+13,6</t>
  </si>
  <si>
    <t>115</t>
  </si>
  <si>
    <t>59660202</t>
  </si>
  <si>
    <t>mřížka ochranná AL proti ptákům dl.10m</t>
  </si>
  <si>
    <t>-1667428112</t>
  </si>
  <si>
    <t>116</t>
  </si>
  <si>
    <t>765131803</t>
  </si>
  <si>
    <t>Demontáž azbestocementové skládané krytiny sklonu do 30° do suti</t>
  </si>
  <si>
    <t>2130364590</t>
  </si>
  <si>
    <t>393,59-12,71-11,33-12,91</t>
  </si>
  <si>
    <t>117</t>
  </si>
  <si>
    <t>765131823</t>
  </si>
  <si>
    <t>Demontáž hřebene nebo nároží z hřebenáčů azbestocementové skládané krytiny sklonu do 30° do suti</t>
  </si>
  <si>
    <t>1115838550</t>
  </si>
  <si>
    <t>4,783*2+11,116+8,558*2+7,945*2+8,5+2,5+1,5+5+2,404*4</t>
  </si>
  <si>
    <t>118</t>
  </si>
  <si>
    <t>765131843</t>
  </si>
  <si>
    <t>Příplatek k cenám demontáže skládané azbestocementové krytiny za sklon přes 30°</t>
  </si>
  <si>
    <t>-1931514999</t>
  </si>
  <si>
    <t>119</t>
  </si>
  <si>
    <t>765131853</t>
  </si>
  <si>
    <t>Příplatek k cenám demontáže hřebene nebo nároží skládané azbestocementové krytiny za sklon přes 30°</t>
  </si>
  <si>
    <t>-2071186090</t>
  </si>
  <si>
    <t>120</t>
  </si>
  <si>
    <t>765191021</t>
  </si>
  <si>
    <t>Montáž pojistné hydroizolační nebo parotěsné fólie kladené ve sklonu přes 20° s lepenými spoji na krokve</t>
  </si>
  <si>
    <t>-865901279</t>
  </si>
  <si>
    <t>396,5*1,2 'Přepočtené koeficientem množství</t>
  </si>
  <si>
    <t>121</t>
  </si>
  <si>
    <t>28329077</t>
  </si>
  <si>
    <t>fólie PES/PC difuzně propustná, integrované samolepicí pásky, 270g/m2 - dle PD</t>
  </si>
  <si>
    <t>-382158534</t>
  </si>
  <si>
    <t>122</t>
  </si>
  <si>
    <t>765191031</t>
  </si>
  <si>
    <t>Lepení těsnících pásků pod kontralatě</t>
  </si>
  <si>
    <t>-1723356211</t>
  </si>
  <si>
    <t>123</t>
  </si>
  <si>
    <t>28329303</t>
  </si>
  <si>
    <t>páska těsnící jednostranně lepící butylkaučuková pod kontralatě š 50mm</t>
  </si>
  <si>
    <t>1130550005</t>
  </si>
  <si>
    <t>1200*1,1 'Přepočtené koeficientem množství</t>
  </si>
  <si>
    <t>124</t>
  </si>
  <si>
    <t>765191911</t>
  </si>
  <si>
    <t>Demontáž pojistné hydroizolační fólie kladené ve sklonu přes 30°</t>
  </si>
  <si>
    <t>1973303528</t>
  </si>
  <si>
    <t>125</t>
  </si>
  <si>
    <t>998765313</t>
  </si>
  <si>
    <t>Přesun hmot procentní pro krytiny skládané ruční v objektech v přes 12 do 24 m</t>
  </si>
  <si>
    <t>1061816929</t>
  </si>
  <si>
    <t>766</t>
  </si>
  <si>
    <t>Konstrukce truhlářské</t>
  </si>
  <si>
    <t>126</t>
  </si>
  <si>
    <t>766671002</t>
  </si>
  <si>
    <t>Montáž střešního okna do krytiny ploché 66 x 118 cm</t>
  </si>
  <si>
    <t>-66544431</t>
  </si>
  <si>
    <t>127</t>
  </si>
  <si>
    <t>61124809</t>
  </si>
  <si>
    <t>okno střešní dřevěné výklopně-kyvné, izolační trojsklo 66x118cm, Uw=1,0W/m2K Al oplechování</t>
  </si>
  <si>
    <t>-1083379431</t>
  </si>
  <si>
    <t>128</t>
  </si>
  <si>
    <t>61140574</t>
  </si>
  <si>
    <t>lemování střešních oken v sestavě na ploché krytiny 78x140cm</t>
  </si>
  <si>
    <t>-666480890</t>
  </si>
  <si>
    <t>129</t>
  </si>
  <si>
    <t>61140923</t>
  </si>
  <si>
    <t>lemování střešních oken na ploché krytiny do v 10mm 66x118cm</t>
  </si>
  <si>
    <t>1674169675</t>
  </si>
  <si>
    <t>130</t>
  </si>
  <si>
    <t>61124231</t>
  </si>
  <si>
    <t>manžeta z parotěsné fólie pro střešní okno 66x118cm</t>
  </si>
  <si>
    <t>-1126684776</t>
  </si>
  <si>
    <t>131</t>
  </si>
  <si>
    <t>61124234</t>
  </si>
  <si>
    <t>manžeta z parotěsné fólie pro střešní okno 78x140cm</t>
  </si>
  <si>
    <t>-179620416</t>
  </si>
  <si>
    <t>132</t>
  </si>
  <si>
    <t>61124366</t>
  </si>
  <si>
    <t>roleta celostínící vnitřní 78x140cm</t>
  </si>
  <si>
    <t>-191756477</t>
  </si>
  <si>
    <t>133</t>
  </si>
  <si>
    <t>61124362</t>
  </si>
  <si>
    <t>roleta celostínící vnitřní 66x118cm</t>
  </si>
  <si>
    <t>-1707883981</t>
  </si>
  <si>
    <t>134</t>
  </si>
  <si>
    <t>61124047</t>
  </si>
  <si>
    <t>zateplovací sada střešních oken rám 66x118cm</t>
  </si>
  <si>
    <t>-198933720</t>
  </si>
  <si>
    <t>135</t>
  </si>
  <si>
    <t>61124061</t>
  </si>
  <si>
    <t>zateplovací sada střešních oken rám 78x140cm</t>
  </si>
  <si>
    <t>-173735419</t>
  </si>
  <si>
    <t>136</t>
  </si>
  <si>
    <t>766671005</t>
  </si>
  <si>
    <t>Montáž střešního okna do krytiny ploché 78 x 140 cm</t>
  </si>
  <si>
    <t>32829147</t>
  </si>
  <si>
    <t>137</t>
  </si>
  <si>
    <t>61124536</t>
  </si>
  <si>
    <t>okno střešní dřevěné výklopně-kyvné, izolační trojsklo 78x140cm, Uw=1,0W/m2K Al oplechování</t>
  </si>
  <si>
    <t>-19709551</t>
  </si>
  <si>
    <t>138</t>
  </si>
  <si>
    <t>766674811</t>
  </si>
  <si>
    <t>Demontáž střešního okna hladká krytina přes 30 do 45°</t>
  </si>
  <si>
    <t>1139247432</t>
  </si>
  <si>
    <t>139</t>
  </si>
  <si>
    <t>998766313</t>
  </si>
  <si>
    <t>Přesun hmot procentní pro kce truhlářské ruční v objektech v přes 12 do 24 m</t>
  </si>
  <si>
    <t>-979003176</t>
  </si>
  <si>
    <t>767</t>
  </si>
  <si>
    <t>Konstrukce zámečnické</t>
  </si>
  <si>
    <t>140</t>
  </si>
  <si>
    <t>767123654</t>
  </si>
  <si>
    <t>D+M skleněné stříšky - Z/1</t>
  </si>
  <si>
    <t>1406062924</t>
  </si>
  <si>
    <t>141</t>
  </si>
  <si>
    <t>767851104</t>
  </si>
  <si>
    <t>Montáž lávek komínových - kompletní celé lávky</t>
  </si>
  <si>
    <t>1109077102</t>
  </si>
  <si>
    <t>5*1,2</t>
  </si>
  <si>
    <t>142</t>
  </si>
  <si>
    <t>55344680</t>
  </si>
  <si>
    <t>K/12 - llávka komínová 250x1200mm</t>
  </si>
  <si>
    <t>-251197451</t>
  </si>
  <si>
    <t>143</t>
  </si>
  <si>
    <t>998767313</t>
  </si>
  <si>
    <t>Přesun hmot procentní pro zámečnické konstrukce ruční v objektech v přes 12 do 24 m</t>
  </si>
  <si>
    <t>-1503605650</t>
  </si>
  <si>
    <t>783</t>
  </si>
  <si>
    <t>Dokončovací práce - nátěry</t>
  </si>
  <si>
    <t>144</t>
  </si>
  <si>
    <t>783201201</t>
  </si>
  <si>
    <t>Obroušení tesařských konstrukcí před provedením nátěru</t>
  </si>
  <si>
    <t>-1503768030</t>
  </si>
  <si>
    <t>2*(0,07+0,18)*2,617</t>
  </si>
  <si>
    <t>2*(0,1+0,16)*2,7</t>
  </si>
  <si>
    <t>2*(0,1+0,15)*4*4,275</t>
  </si>
  <si>
    <t>2*(0,13+0,15)*4,275*4</t>
  </si>
  <si>
    <t>2*(0,13+0,15)*0,691*11</t>
  </si>
  <si>
    <t>2*(0,1+0,15)*0,55</t>
  </si>
  <si>
    <t>2*(0,1+0,15)*3*0,691</t>
  </si>
  <si>
    <t>2*(0,15+0,15)*2*1,8</t>
  </si>
  <si>
    <t>2*(0,15+0,17)*(1,25+3,499+8,999)</t>
  </si>
  <si>
    <t>2*(0,15+0,16)*(2,251+2,65)</t>
  </si>
  <si>
    <t>2*(0,16+0,16)*(3,111+1,808+2*2,5)</t>
  </si>
  <si>
    <t>2*(0,15+0,2)*4,805</t>
  </si>
  <si>
    <t>2*(0,09+0,16)*1,767*2</t>
  </si>
  <si>
    <t>2*(0,13+0,15)*16*1,286</t>
  </si>
  <si>
    <t>2*(0,15+0,15)*2*8,275</t>
  </si>
  <si>
    <t>2*(0,08+0,16)*3*5,265</t>
  </si>
  <si>
    <t>2*(0,1+0,15)*(4*8,821+1,882+1,941+2,984+3,553+4,142+5,807+5,814+5,82+2*1,408+2*1,411+2*2,451+2+2,454+2*3,554+2*7,053+3*4,655+4*1,421+4*2,493+4*3,625)</t>
  </si>
  <si>
    <t>2*(0,1+0,15)*(4*4,758+4*5,949+6*6,887)</t>
  </si>
  <si>
    <t>2*(0,09+0,15)*12*1,131</t>
  </si>
  <si>
    <t>2*(0,12+0,16)*(2,32+7,57+12,795+2*10,24)</t>
  </si>
  <si>
    <t>2*(0,15+0,18)*(2,325+7,575+12,432+2*9,882)</t>
  </si>
  <si>
    <t>2*(0,1+0,12)*(3,05+2*1,55)</t>
  </si>
  <si>
    <t>2*(0,15+0,15)*(6*2,175)</t>
  </si>
  <si>
    <t>2*(0,145+0,18)*(2,83+5*3,336+4*3,336)</t>
  </si>
  <si>
    <t>2*(0,18+0,225)*4*1,65</t>
  </si>
  <si>
    <t>2*(0,225+0,28)*(4*3,35+9,6+2*10,5)</t>
  </si>
  <si>
    <t>2*(0,15+0,175)*(2*3,55+2*5,85)</t>
  </si>
  <si>
    <t>145</t>
  </si>
  <si>
    <t>783201401</t>
  </si>
  <si>
    <t>Ometení tesařských konstrukcí před provedením nátěru</t>
  </si>
  <si>
    <t>347442074</t>
  </si>
  <si>
    <t>146</t>
  </si>
  <si>
    <t>783201403</t>
  </si>
  <si>
    <t>Oprášení tesařských konstrukcí před provedením nátěru</t>
  </si>
  <si>
    <t>-590503263</t>
  </si>
  <si>
    <t>147</t>
  </si>
  <si>
    <t>783214111</t>
  </si>
  <si>
    <t>Sanační biocidní ošetření nízkotlakou injektáží a stříkáním tesařských konstrukcí zabudovaných do konstrukce</t>
  </si>
  <si>
    <t>11485031</t>
  </si>
  <si>
    <t>148</t>
  </si>
  <si>
    <t>783214121</t>
  </si>
  <si>
    <t>Sanační biocidní ošetření stříkáním tesařských konstrukcí zabudovaných do konstrukce</t>
  </si>
  <si>
    <t>44255633</t>
  </si>
  <si>
    <t>149</t>
  </si>
  <si>
    <t>783801271</t>
  </si>
  <si>
    <t>Očištění 1x nátěrem biocidním přípravkem a okartáčováním lícového zdiva</t>
  </si>
  <si>
    <t>1924606947</t>
  </si>
  <si>
    <t>150</t>
  </si>
  <si>
    <t>783826655</t>
  </si>
  <si>
    <t>Hydrofobizační transparentní silikonový nátěr lícového zdiva</t>
  </si>
  <si>
    <t>1019370024</t>
  </si>
  <si>
    <t>VRN</t>
  </si>
  <si>
    <t>Vedlejší rozpočtové náklady</t>
  </si>
  <si>
    <t>VRN1</t>
  </si>
  <si>
    <t>Průzkumné, geodetické a projektové práce</t>
  </si>
  <si>
    <t>151</t>
  </si>
  <si>
    <t>010001000</t>
  </si>
  <si>
    <t>Průzkumné, zeměměřičské a projektové práce</t>
  </si>
  <si>
    <t>…</t>
  </si>
  <si>
    <t>1024</t>
  </si>
  <si>
    <t>-386202457</t>
  </si>
  <si>
    <t>"mykologický posudek střechy S1 a S2, dokumentace skutečného provedení"1</t>
  </si>
  <si>
    <t>VRN2</t>
  </si>
  <si>
    <t>Příprava staveniště</t>
  </si>
  <si>
    <t>152</t>
  </si>
  <si>
    <t>020001000</t>
  </si>
  <si>
    <t>Příprava staveniště-vytyčení sítí</t>
  </si>
  <si>
    <t>467358923</t>
  </si>
  <si>
    <t>VRN3</t>
  </si>
  <si>
    <t>Zařízení staveniště</t>
  </si>
  <si>
    <t>153</t>
  </si>
  <si>
    <t>030001000</t>
  </si>
  <si>
    <t>-906663691</t>
  </si>
  <si>
    <t>VRN9</t>
  </si>
  <si>
    <t>Ostatní náklady</t>
  </si>
  <si>
    <t>154</t>
  </si>
  <si>
    <t>090001000</t>
  </si>
  <si>
    <t>Ostatní náklady-opatření při práci s nebezpečnými látkami, ochrana technologie a vnitřních prostor před zatečením a zaprášením</t>
  </si>
  <si>
    <t>1826190559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</si>
</sst>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20</v>
      </c>
      <c r="AL8" s="21"/>
      <c r="AM8" s="21"/>
      <c r="AN8" s="25" t="s">
        <v>21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25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5037442.1399999997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35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36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37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ROUND(AZ94, 2)</f>
        <v>5037442.1399999997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ROUND(AV94, 2)</f>
        <v>1057862.8500000001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41">
        <v>0.12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ROUND(BA94,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ROUND(AW94, 2)</f>
        <v>0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ROUND(BB94,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41">
        <v>0.12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ROUND(BC94,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ROUND(BD94,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6095304.9900000002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7"/>
      <c r="BE37" s="31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1"/>
      <c r="C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P49" s="52"/>
      <c r="AQ49" s="52"/>
      <c r="AR49" s="55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1"/>
      <c r="B60" s="32"/>
      <c r="C60" s="33"/>
      <c r="D60" s="56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6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6" t="s">
        <v>49</v>
      </c>
      <c r="AI60" s="35"/>
      <c r="AJ60" s="35"/>
      <c r="AK60" s="35"/>
      <c r="AL60" s="35"/>
      <c r="AM60" s="56" t="s">
        <v>50</v>
      </c>
      <c r="AN60" s="35"/>
      <c r="AO60" s="35"/>
      <c r="AP60" s="33"/>
      <c r="AQ60" s="33"/>
      <c r="AR60" s="37"/>
      <c r="BE60" s="3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1"/>
      <c r="B64" s="32"/>
      <c r="C64" s="33"/>
      <c r="D64" s="53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3" t="s">
        <v>52</v>
      </c>
      <c r="AI64" s="57"/>
      <c r="AJ64" s="57"/>
      <c r="AK64" s="57"/>
      <c r="AL64" s="57"/>
      <c r="AM64" s="57"/>
      <c r="AN64" s="57"/>
      <c r="AO64" s="57"/>
      <c r="AP64" s="33"/>
      <c r="AQ64" s="33"/>
      <c r="AR64" s="37"/>
      <c r="BE64" s="3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1"/>
      <c r="B75" s="32"/>
      <c r="C75" s="33"/>
      <c r="D75" s="56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6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6" t="s">
        <v>49</v>
      </c>
      <c r="AI75" s="35"/>
      <c r="AJ75" s="35"/>
      <c r="AK75" s="35"/>
      <c r="AL75" s="35"/>
      <c r="AM75" s="56" t="s">
        <v>50</v>
      </c>
      <c r="AN75" s="35"/>
      <c r="AO75" s="35"/>
      <c r="AP75" s="33"/>
      <c r="AQ75" s="33"/>
      <c r="AR75" s="37"/>
      <c r="BE75" s="31"/>
    </row>
    <row r="76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7"/>
      <c r="BE76" s="31"/>
    </row>
    <row r="77" s="2" customFormat="1" ht="6.96" customHeight="1">
      <c r="A77" s="31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1"/>
    </row>
    <row r="81" s="2" customFormat="1" ht="6.96" customHeight="1">
      <c r="A81" s="31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1"/>
    </row>
    <row r="82" s="2" customFormat="1" ht="24.96" customHeight="1">
      <c r="A82" s="31"/>
      <c r="B82" s="32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7"/>
      <c r="B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7"/>
      <c r="BE83" s="31"/>
    </row>
    <row r="84" s="4" customFormat="1" ht="12" customHeight="1">
      <c r="A84" s="4"/>
      <c r="B84" s="62"/>
      <c r="C84" s="28" t="s">
        <v>12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1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  <c r="BE84" s="4"/>
    </row>
    <row r="85" s="5" customFormat="1" ht="36.96" customHeight="1">
      <c r="A85" s="5"/>
      <c r="B85" s="65"/>
      <c r="C85" s="66" t="s">
        <v>14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Rekonstrukce střechy Měnírna Slezská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  <c r="BE85" s="5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7"/>
      <c r="BE86" s="31"/>
    </row>
    <row r="87" s="2" customFormat="1" ht="12" customHeight="1">
      <c r="A87" s="31"/>
      <c r="B87" s="32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70" t="str">
        <f>IF(K8="","",K8)</f>
        <v>Slezská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71" t="str">
        <f>IF(AN8= "","",AN8)</f>
        <v>2. 10. 2024</v>
      </c>
      <c r="AN87" s="71"/>
      <c r="AO87" s="33"/>
      <c r="AP87" s="33"/>
      <c r="AQ87" s="33"/>
      <c r="AR87" s="37"/>
      <c r="B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7"/>
      <c r="BE88" s="31"/>
    </row>
    <row r="89" s="2" customFormat="1" ht="15.15" customHeight="1">
      <c r="A89" s="31"/>
      <c r="B89" s="32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63" t="str">
        <f>IF(E11= "","",E11)</f>
        <v>Dopravní podnik Ostrava a.s.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72" t="str">
        <f>IF(E17="","",E17)</f>
        <v>FAJN PROJEKT s.r.o.</v>
      </c>
      <c r="AN89" s="63"/>
      <c r="AO89" s="63"/>
      <c r="AP89" s="63"/>
      <c r="AQ89" s="33"/>
      <c r="AR89" s="37"/>
      <c r="AS89" s="73" t="s">
        <v>54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  <c r="BE89" s="31"/>
    </row>
    <row r="90" s="2" customFormat="1" ht="15.15" customHeight="1">
      <c r="A90" s="31"/>
      <c r="B90" s="32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63" t="str">
        <f>IF(E14="","",E14)</f>
        <v>dle výběru investora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72" t="str">
        <f>IF(E20="","",E20)</f>
        <v xml:space="preserve"> </v>
      </c>
      <c r="AN90" s="63"/>
      <c r="AO90" s="63"/>
      <c r="AP90" s="63"/>
      <c r="AQ90" s="33"/>
      <c r="AR90" s="37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  <c r="BE90" s="31"/>
    </row>
    <row r="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7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  <c r="BE91" s="31"/>
    </row>
    <row r="92" s="2" customFormat="1" ht="29.28" customHeight="1">
      <c r="A92" s="31"/>
      <c r="B92" s="32"/>
      <c r="C92" s="85" t="s">
        <v>55</v>
      </c>
      <c r="D92" s="86"/>
      <c r="E92" s="86"/>
      <c r="F92" s="86"/>
      <c r="G92" s="86"/>
      <c r="H92" s="87"/>
      <c r="I92" s="88" t="s">
        <v>56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57</v>
      </c>
      <c r="AH92" s="86"/>
      <c r="AI92" s="86"/>
      <c r="AJ92" s="86"/>
      <c r="AK92" s="86"/>
      <c r="AL92" s="86"/>
      <c r="AM92" s="86"/>
      <c r="AN92" s="88" t="s">
        <v>58</v>
      </c>
      <c r="AO92" s="86"/>
      <c r="AP92" s="90"/>
      <c r="AQ92" s="91" t="s">
        <v>59</v>
      </c>
      <c r="AR92" s="37"/>
      <c r="AS92" s="92" t="s">
        <v>60</v>
      </c>
      <c r="AT92" s="93" t="s">
        <v>61</v>
      </c>
      <c r="AU92" s="93" t="s">
        <v>62</v>
      </c>
      <c r="AV92" s="93" t="s">
        <v>63</v>
      </c>
      <c r="AW92" s="93" t="s">
        <v>64</v>
      </c>
      <c r="AX92" s="93" t="s">
        <v>65</v>
      </c>
      <c r="AY92" s="93" t="s">
        <v>66</v>
      </c>
      <c r="AZ92" s="93" t="s">
        <v>67</v>
      </c>
      <c r="BA92" s="93" t="s">
        <v>68</v>
      </c>
      <c r="BB92" s="93" t="s">
        <v>69</v>
      </c>
      <c r="BC92" s="93" t="s">
        <v>70</v>
      </c>
      <c r="BD92" s="94" t="s">
        <v>71</v>
      </c>
      <c r="BE92" s="31"/>
    </row>
    <row r="93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7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  <c r="BE93" s="31"/>
    </row>
    <row r="94" s="6" customFormat="1" ht="32.4" customHeight="1">
      <c r="A94" s="6"/>
      <c r="B94" s="98"/>
      <c r="C94" s="99" t="s">
        <v>72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5037442.1399999997</v>
      </c>
      <c r="AH94" s="101"/>
      <c r="AI94" s="101"/>
      <c r="AJ94" s="101"/>
      <c r="AK94" s="101"/>
      <c r="AL94" s="101"/>
      <c r="AM94" s="101"/>
      <c r="AN94" s="102">
        <f>SUM(AG94,AT94)</f>
        <v>6095304.9900000002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1057862.8500000001</v>
      </c>
      <c r="AU94" s="107">
        <f>ROUND(AU95,5)</f>
        <v>3242.6060000000002</v>
      </c>
      <c r="AV94" s="106">
        <f>ROUND(AZ94*L29,2)</f>
        <v>1057862.8500000001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5037442.1399999997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E94" s="6"/>
      <c r="BS94" s="109" t="s">
        <v>73</v>
      </c>
      <c r="BT94" s="109" t="s">
        <v>74</v>
      </c>
      <c r="BV94" s="109" t="s">
        <v>75</v>
      </c>
      <c r="BW94" s="109" t="s">
        <v>5</v>
      </c>
      <c r="BX94" s="109" t="s">
        <v>76</v>
      </c>
      <c r="CL94" s="109" t="s">
        <v>1</v>
      </c>
    </row>
    <row r="95" s="7" customFormat="1" ht="16.5" customHeight="1">
      <c r="A95" s="110" t="s">
        <v>77</v>
      </c>
      <c r="B95" s="111"/>
      <c r="C95" s="112"/>
      <c r="D95" s="113" t="s">
        <v>13</v>
      </c>
      <c r="E95" s="113"/>
      <c r="F95" s="113"/>
      <c r="G95" s="113"/>
      <c r="H95" s="113"/>
      <c r="I95" s="114"/>
      <c r="J95" s="113" t="s">
        <v>15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'1 - Rekonstrukce střechy ...'!J28</f>
        <v>5037442.1399999997</v>
      </c>
      <c r="AH95" s="114"/>
      <c r="AI95" s="114"/>
      <c r="AJ95" s="114"/>
      <c r="AK95" s="114"/>
      <c r="AL95" s="114"/>
      <c r="AM95" s="114"/>
      <c r="AN95" s="115">
        <f>SUM(AG95,AT95)</f>
        <v>6095304.9900000002</v>
      </c>
      <c r="AO95" s="114"/>
      <c r="AP95" s="114"/>
      <c r="AQ95" s="116" t="s">
        <v>78</v>
      </c>
      <c r="AR95" s="117"/>
      <c r="AS95" s="118">
        <v>0</v>
      </c>
      <c r="AT95" s="119">
        <f>ROUND(SUM(AV95:AW95),2)</f>
        <v>1057862.8500000001</v>
      </c>
      <c r="AU95" s="120">
        <f>'1 - Rekonstrukce střechy ...'!P136</f>
        <v>3242.6059949999999</v>
      </c>
      <c r="AV95" s="119">
        <f>'1 - Rekonstrukce střechy ...'!J31</f>
        <v>1057862.8500000001</v>
      </c>
      <c r="AW95" s="119">
        <f>'1 - Rekonstrukce střechy ...'!J32</f>
        <v>0</v>
      </c>
      <c r="AX95" s="119">
        <f>'1 - Rekonstrukce střechy ...'!J33</f>
        <v>0</v>
      </c>
      <c r="AY95" s="119">
        <f>'1 - Rekonstrukce střechy ...'!J34</f>
        <v>0</v>
      </c>
      <c r="AZ95" s="119">
        <f>'1 - Rekonstrukce střechy ...'!F31</f>
        <v>5037442.1399999997</v>
      </c>
      <c r="BA95" s="119">
        <f>'1 - Rekonstrukce střechy ...'!F32</f>
        <v>0</v>
      </c>
      <c r="BB95" s="119">
        <f>'1 - Rekonstrukce střechy ...'!F33</f>
        <v>0</v>
      </c>
      <c r="BC95" s="119">
        <f>'1 - Rekonstrukce střechy ...'!F34</f>
        <v>0</v>
      </c>
      <c r="BD95" s="121">
        <f>'1 - Rekonstrukce střechy ...'!F35</f>
        <v>0</v>
      </c>
      <c r="BE95" s="7"/>
      <c r="BT95" s="122" t="s">
        <v>13</v>
      </c>
      <c r="BU95" s="122" t="s">
        <v>79</v>
      </c>
      <c r="BV95" s="122" t="s">
        <v>75</v>
      </c>
      <c r="BW95" s="122" t="s">
        <v>5</v>
      </c>
      <c r="BX95" s="122" t="s">
        <v>76</v>
      </c>
      <c r="CL95" s="122" t="s">
        <v>1</v>
      </c>
    </row>
    <row r="96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7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="2" customFormat="1" ht="6.96" customHeight="1">
      <c r="A97" s="31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sheet="1" formatColumns="0" formatRows="0" objects="1" scenarios="1" spinCount="100000" saltValue="mMt97p+fndNeP0QSgqhjqXCB7107Mo0Ua9YGStAGBQGRMsYdyz4Oi3Qf4yGrFx3Pe/2kFkLlLYwlavS0mHa6Mw==" hashValue="M6oHtcrBJslxUG2R59uWSx9TPnfZDqMRwwxqSUc+aj6boDGPeGjZxHJhpbTLQ6jhKFLHPOuCTU62wZPFj/XeWQ==" algorithmName="SHA-512" password="CC74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Rekonstrukce střech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1"/>
      <c r="B6" s="37"/>
      <c r="C6" s="31"/>
      <c r="D6" s="127" t="s">
        <v>14</v>
      </c>
      <c r="E6" s="31"/>
      <c r="F6" s="31"/>
      <c r="G6" s="31"/>
      <c r="H6" s="31"/>
      <c r="I6" s="31"/>
      <c r="J6" s="31"/>
      <c r="K6" s="31"/>
      <c r="L6" s="55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="2" customFormat="1" ht="16.5" customHeight="1">
      <c r="A7" s="31"/>
      <c r="B7" s="37"/>
      <c r="C7" s="31"/>
      <c r="D7" s="31"/>
      <c r="E7" s="128" t="s">
        <v>15</v>
      </c>
      <c r="F7" s="31"/>
      <c r="G7" s="31"/>
      <c r="H7" s="31"/>
      <c r="I7" s="31"/>
      <c r="J7" s="31"/>
      <c r="K7" s="31"/>
      <c r="L7" s="55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="2" customFormat="1">
      <c r="A8" s="31"/>
      <c r="B8" s="37"/>
      <c r="C8" s="31"/>
      <c r="D8" s="31"/>
      <c r="E8" s="31"/>
      <c r="F8" s="31"/>
      <c r="G8" s="31"/>
      <c r="H8" s="31"/>
      <c r="I8" s="31"/>
      <c r="J8" s="31"/>
      <c r="K8" s="31"/>
      <c r="L8" s="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2" customHeight="1">
      <c r="A9" s="31"/>
      <c r="B9" s="37"/>
      <c r="C9" s="31"/>
      <c r="D9" s="127" t="s">
        <v>16</v>
      </c>
      <c r="E9" s="31"/>
      <c r="F9" s="129" t="s">
        <v>1</v>
      </c>
      <c r="G9" s="31"/>
      <c r="H9" s="31"/>
      <c r="I9" s="127" t="s">
        <v>17</v>
      </c>
      <c r="J9" s="129" t="s">
        <v>1</v>
      </c>
      <c r="K9" s="31"/>
      <c r="L9" s="5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7"/>
      <c r="C10" s="31"/>
      <c r="D10" s="127" t="s">
        <v>18</v>
      </c>
      <c r="E10" s="31"/>
      <c r="F10" s="129" t="s">
        <v>19</v>
      </c>
      <c r="G10" s="31"/>
      <c r="H10" s="31"/>
      <c r="I10" s="127" t="s">
        <v>20</v>
      </c>
      <c r="J10" s="130" t="str">
        <f>'Rekapitulace stavby'!AN8</f>
        <v>2. 10. 2024</v>
      </c>
      <c r="K10" s="31"/>
      <c r="L10" s="5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0.8" customHeight="1">
      <c r="A11" s="31"/>
      <c r="B11" s="37"/>
      <c r="C11" s="31"/>
      <c r="D11" s="31"/>
      <c r="E11" s="31"/>
      <c r="F11" s="31"/>
      <c r="G11" s="31"/>
      <c r="H11" s="31"/>
      <c r="I11" s="31"/>
      <c r="J11" s="31"/>
      <c r="K11" s="31"/>
      <c r="L11" s="5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7" t="s">
        <v>22</v>
      </c>
      <c r="E12" s="31"/>
      <c r="F12" s="31"/>
      <c r="G12" s="31"/>
      <c r="H12" s="31"/>
      <c r="I12" s="127" t="s">
        <v>23</v>
      </c>
      <c r="J12" s="129" t="s">
        <v>1</v>
      </c>
      <c r="K12" s="31"/>
      <c r="L12" s="5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8" customHeight="1">
      <c r="A13" s="31"/>
      <c r="B13" s="37"/>
      <c r="C13" s="31"/>
      <c r="D13" s="31"/>
      <c r="E13" s="129" t="s">
        <v>24</v>
      </c>
      <c r="F13" s="31"/>
      <c r="G13" s="31"/>
      <c r="H13" s="31"/>
      <c r="I13" s="127" t="s">
        <v>25</v>
      </c>
      <c r="J13" s="129" t="s">
        <v>1</v>
      </c>
      <c r="K13" s="31"/>
      <c r="L13" s="5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6.96" customHeight="1">
      <c r="A14" s="31"/>
      <c r="B14" s="37"/>
      <c r="C14" s="31"/>
      <c r="D14" s="31"/>
      <c r="E14" s="31"/>
      <c r="F14" s="31"/>
      <c r="G14" s="31"/>
      <c r="H14" s="31"/>
      <c r="I14" s="31"/>
      <c r="J14" s="31"/>
      <c r="K14" s="31"/>
      <c r="L14" s="5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7"/>
      <c r="C15" s="31"/>
      <c r="D15" s="127" t="s">
        <v>26</v>
      </c>
      <c r="E15" s="31"/>
      <c r="F15" s="31"/>
      <c r="G15" s="31"/>
      <c r="H15" s="31"/>
      <c r="I15" s="127" t="s">
        <v>23</v>
      </c>
      <c r="J15" s="129" t="s">
        <v>1</v>
      </c>
      <c r="K15" s="31"/>
      <c r="L15" s="5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8" customHeight="1">
      <c r="A16" s="31"/>
      <c r="B16" s="37"/>
      <c r="C16" s="31"/>
      <c r="D16" s="31"/>
      <c r="E16" s="129" t="s">
        <v>27</v>
      </c>
      <c r="F16" s="31"/>
      <c r="G16" s="31"/>
      <c r="H16" s="31"/>
      <c r="I16" s="127" t="s">
        <v>25</v>
      </c>
      <c r="J16" s="129" t="s">
        <v>1</v>
      </c>
      <c r="K16" s="31"/>
      <c r="L16" s="5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6.96" customHeight="1">
      <c r="A17" s="31"/>
      <c r="B17" s="37"/>
      <c r="C17" s="31"/>
      <c r="D17" s="31"/>
      <c r="E17" s="31"/>
      <c r="F17" s="31"/>
      <c r="G17" s="31"/>
      <c r="H17" s="31"/>
      <c r="I17" s="31"/>
      <c r="J17" s="31"/>
      <c r="K17" s="31"/>
      <c r="L17" s="5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7"/>
      <c r="C18" s="31"/>
      <c r="D18" s="127" t="s">
        <v>28</v>
      </c>
      <c r="E18" s="31"/>
      <c r="F18" s="31"/>
      <c r="G18" s="31"/>
      <c r="H18" s="31"/>
      <c r="I18" s="127" t="s">
        <v>23</v>
      </c>
      <c r="J18" s="129" t="s">
        <v>1</v>
      </c>
      <c r="K18" s="31"/>
      <c r="L18" s="5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7"/>
      <c r="C19" s="31"/>
      <c r="D19" s="31"/>
      <c r="E19" s="129" t="s">
        <v>29</v>
      </c>
      <c r="F19" s="31"/>
      <c r="G19" s="31"/>
      <c r="H19" s="31"/>
      <c r="I19" s="127" t="s">
        <v>25</v>
      </c>
      <c r="J19" s="129" t="s">
        <v>1</v>
      </c>
      <c r="K19" s="31"/>
      <c r="L19" s="5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7"/>
      <c r="C20" s="31"/>
      <c r="D20" s="31"/>
      <c r="E20" s="31"/>
      <c r="F20" s="31"/>
      <c r="G20" s="31"/>
      <c r="H20" s="31"/>
      <c r="I20" s="31"/>
      <c r="J20" s="31"/>
      <c r="K20" s="31"/>
      <c r="L20" s="5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7"/>
      <c r="C21" s="31"/>
      <c r="D21" s="127" t="s">
        <v>31</v>
      </c>
      <c r="E21" s="31"/>
      <c r="F21" s="31"/>
      <c r="G21" s="31"/>
      <c r="H21" s="31"/>
      <c r="I21" s="127" t="s">
        <v>23</v>
      </c>
      <c r="J21" s="129" t="str">
        <f>IF('Rekapitulace stavby'!AN19="","",'Rekapitulace stavby'!AN19)</f>
        <v/>
      </c>
      <c r="K21" s="31"/>
      <c r="L21" s="5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7"/>
      <c r="C22" s="31"/>
      <c r="D22" s="31"/>
      <c r="E22" s="129" t="str">
        <f>IF('Rekapitulace stavby'!E20="","",'Rekapitulace stavby'!E20)</f>
        <v xml:space="preserve"> </v>
      </c>
      <c r="F22" s="31"/>
      <c r="G22" s="31"/>
      <c r="H22" s="31"/>
      <c r="I22" s="127" t="s">
        <v>25</v>
      </c>
      <c r="J22" s="129" t="str">
        <f>IF('Rekapitulace stavby'!AN20="","",'Rekapitulace stavby'!AN20)</f>
        <v/>
      </c>
      <c r="K22" s="31"/>
      <c r="L22" s="5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7"/>
      <c r="C23" s="31"/>
      <c r="D23" s="31"/>
      <c r="E23" s="31"/>
      <c r="F23" s="31"/>
      <c r="G23" s="31"/>
      <c r="H23" s="31"/>
      <c r="I23" s="31"/>
      <c r="J23" s="31"/>
      <c r="K23" s="31"/>
      <c r="L23" s="5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7"/>
      <c r="C24" s="31"/>
      <c r="D24" s="127" t="s">
        <v>33</v>
      </c>
      <c r="E24" s="31"/>
      <c r="F24" s="31"/>
      <c r="G24" s="31"/>
      <c r="H24" s="31"/>
      <c r="I24" s="31"/>
      <c r="J24" s="31"/>
      <c r="K24" s="31"/>
      <c r="L24" s="5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8" customFormat="1" ht="16.5" customHeight="1">
      <c r="A25" s="131"/>
      <c r="B25" s="132"/>
      <c r="C25" s="131"/>
      <c r="D25" s="131"/>
      <c r="E25" s="133" t="s">
        <v>1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1"/>
      <c r="B26" s="37"/>
      <c r="C26" s="31"/>
      <c r="D26" s="31"/>
      <c r="E26" s="31"/>
      <c r="F26" s="31"/>
      <c r="G26" s="31"/>
      <c r="H26" s="31"/>
      <c r="I26" s="31"/>
      <c r="J26" s="31"/>
      <c r="K26" s="31"/>
      <c r="L26" s="5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7"/>
      <c r="C27" s="31"/>
      <c r="D27" s="135"/>
      <c r="E27" s="135"/>
      <c r="F27" s="135"/>
      <c r="G27" s="135"/>
      <c r="H27" s="135"/>
      <c r="I27" s="135"/>
      <c r="J27" s="135"/>
      <c r="K27" s="135"/>
      <c r="L27" s="5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25.44" customHeight="1">
      <c r="A28" s="31"/>
      <c r="B28" s="37"/>
      <c r="C28" s="31"/>
      <c r="D28" s="136" t="s">
        <v>34</v>
      </c>
      <c r="E28" s="31"/>
      <c r="F28" s="31"/>
      <c r="G28" s="31"/>
      <c r="H28" s="31"/>
      <c r="I28" s="31"/>
      <c r="J28" s="137">
        <f>ROUND(J136, 2)</f>
        <v>5037442.1399999997</v>
      </c>
      <c r="K28" s="31"/>
      <c r="L28" s="5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5"/>
      <c r="E29" s="135"/>
      <c r="F29" s="135"/>
      <c r="G29" s="135"/>
      <c r="H29" s="135"/>
      <c r="I29" s="135"/>
      <c r="J29" s="135"/>
      <c r="K29" s="135"/>
      <c r="L29" s="5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7"/>
      <c r="C30" s="31"/>
      <c r="D30" s="31"/>
      <c r="E30" s="31"/>
      <c r="F30" s="138" t="s">
        <v>36</v>
      </c>
      <c r="G30" s="31"/>
      <c r="H30" s="31"/>
      <c r="I30" s="138" t="s">
        <v>35</v>
      </c>
      <c r="J30" s="138" t="s">
        <v>37</v>
      </c>
      <c r="K30" s="31"/>
      <c r="L30" s="5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7"/>
      <c r="C31" s="31"/>
      <c r="D31" s="139" t="s">
        <v>38</v>
      </c>
      <c r="E31" s="127" t="s">
        <v>39</v>
      </c>
      <c r="F31" s="140">
        <f>ROUND((SUM(BE136:BE407)),  2)</f>
        <v>5037442.1399999997</v>
      </c>
      <c r="G31" s="31"/>
      <c r="H31" s="31"/>
      <c r="I31" s="141">
        <v>0.20999999999999999</v>
      </c>
      <c r="J31" s="140">
        <f>ROUND(((SUM(BE136:BE407))*I31),  2)</f>
        <v>1057862.8500000001</v>
      </c>
      <c r="K31" s="31"/>
      <c r="L31" s="5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127" t="s">
        <v>40</v>
      </c>
      <c r="F32" s="140">
        <f>ROUND((SUM(BF136:BF407)),  2)</f>
        <v>0</v>
      </c>
      <c r="G32" s="31"/>
      <c r="H32" s="31"/>
      <c r="I32" s="141">
        <v>0.12</v>
      </c>
      <c r="J32" s="140">
        <f>ROUND(((SUM(BF136:BF407))*I32),  2)</f>
        <v>0</v>
      </c>
      <c r="K32" s="31"/>
      <c r="L32" s="5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7"/>
      <c r="C33" s="31"/>
      <c r="D33" s="31"/>
      <c r="E33" s="127" t="s">
        <v>41</v>
      </c>
      <c r="F33" s="140">
        <f>ROUND((SUM(BG136:BG407)),  2)</f>
        <v>0</v>
      </c>
      <c r="G33" s="31"/>
      <c r="H33" s="31"/>
      <c r="I33" s="141">
        <v>0.20999999999999999</v>
      </c>
      <c r="J33" s="140">
        <f>0</f>
        <v>0</v>
      </c>
      <c r="K33" s="31"/>
      <c r="L33" s="5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7"/>
      <c r="C34" s="31"/>
      <c r="D34" s="31"/>
      <c r="E34" s="127" t="s">
        <v>42</v>
      </c>
      <c r="F34" s="140">
        <f>ROUND((SUM(BH136:BH407)),  2)</f>
        <v>0</v>
      </c>
      <c r="G34" s="31"/>
      <c r="H34" s="31"/>
      <c r="I34" s="141">
        <v>0.12</v>
      </c>
      <c r="J34" s="140">
        <f>0</f>
        <v>0</v>
      </c>
      <c r="K34" s="31"/>
      <c r="L34" s="5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27" t="s">
        <v>43</v>
      </c>
      <c r="F35" s="140">
        <f>ROUND((SUM(BI136:BI407)),  2)</f>
        <v>0</v>
      </c>
      <c r="G35" s="31"/>
      <c r="H35" s="31"/>
      <c r="I35" s="141">
        <v>0</v>
      </c>
      <c r="J35" s="140">
        <f>0</f>
        <v>0</v>
      </c>
      <c r="K35" s="31"/>
      <c r="L35" s="5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6.96" customHeight="1">
      <c r="A36" s="31"/>
      <c r="B36" s="37"/>
      <c r="C36" s="31"/>
      <c r="D36" s="31"/>
      <c r="E36" s="31"/>
      <c r="F36" s="31"/>
      <c r="G36" s="31"/>
      <c r="H36" s="31"/>
      <c r="I36" s="31"/>
      <c r="J36" s="31"/>
      <c r="K36" s="31"/>
      <c r="L36" s="5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25.44" customHeight="1">
      <c r="A37" s="31"/>
      <c r="B37" s="37"/>
      <c r="C37" s="142"/>
      <c r="D37" s="143" t="s">
        <v>44</v>
      </c>
      <c r="E37" s="144"/>
      <c r="F37" s="144"/>
      <c r="G37" s="145" t="s">
        <v>45</v>
      </c>
      <c r="H37" s="146" t="s">
        <v>46</v>
      </c>
      <c r="I37" s="144"/>
      <c r="J37" s="147">
        <f>SUM(J28:J35)</f>
        <v>6095304.9900000002</v>
      </c>
      <c r="K37" s="148"/>
      <c r="L37" s="5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5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5"/>
      <c r="D50" s="149" t="s">
        <v>47</v>
      </c>
      <c r="E50" s="150"/>
      <c r="F50" s="150"/>
      <c r="G50" s="149" t="s">
        <v>48</v>
      </c>
      <c r="H50" s="150"/>
      <c r="I50" s="150"/>
      <c r="J50" s="150"/>
      <c r="K50" s="150"/>
      <c r="L50" s="5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1"/>
      <c r="B61" s="37"/>
      <c r="C61" s="31"/>
      <c r="D61" s="151" t="s">
        <v>49</v>
      </c>
      <c r="E61" s="152"/>
      <c r="F61" s="153" t="s">
        <v>50</v>
      </c>
      <c r="G61" s="151" t="s">
        <v>49</v>
      </c>
      <c r="H61" s="152"/>
      <c r="I61" s="152"/>
      <c r="J61" s="154" t="s">
        <v>50</v>
      </c>
      <c r="K61" s="152"/>
      <c r="L61" s="5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1"/>
      <c r="B65" s="37"/>
      <c r="C65" s="31"/>
      <c r="D65" s="149" t="s">
        <v>51</v>
      </c>
      <c r="E65" s="155"/>
      <c r="F65" s="155"/>
      <c r="G65" s="149" t="s">
        <v>52</v>
      </c>
      <c r="H65" s="155"/>
      <c r="I65" s="155"/>
      <c r="J65" s="155"/>
      <c r="K65" s="155"/>
      <c r="L65" s="5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1"/>
      <c r="B76" s="37"/>
      <c r="C76" s="31"/>
      <c r="D76" s="151" t="s">
        <v>49</v>
      </c>
      <c r="E76" s="152"/>
      <c r="F76" s="153" t="s">
        <v>50</v>
      </c>
      <c r="G76" s="151" t="s">
        <v>49</v>
      </c>
      <c r="H76" s="152"/>
      <c r="I76" s="152"/>
      <c r="J76" s="154" t="s">
        <v>50</v>
      </c>
      <c r="K76" s="152"/>
      <c r="L76" s="5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82</v>
      </c>
      <c r="D82" s="33"/>
      <c r="E82" s="33"/>
      <c r="F82" s="33"/>
      <c r="G82" s="33"/>
      <c r="H82" s="33"/>
      <c r="I82" s="33"/>
      <c r="J82" s="33"/>
      <c r="K82" s="33"/>
      <c r="L82" s="5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5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68" t="str">
        <f>E7</f>
        <v>Rekonstrukce střechy Měnírna Slezská</v>
      </c>
      <c r="F85" s="33"/>
      <c r="G85" s="33"/>
      <c r="H85" s="33"/>
      <c r="I85" s="33"/>
      <c r="J85" s="33"/>
      <c r="K85" s="33"/>
      <c r="L85" s="5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5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2" customHeight="1">
      <c r="A87" s="31"/>
      <c r="B87" s="32"/>
      <c r="C87" s="28" t="s">
        <v>18</v>
      </c>
      <c r="D87" s="33"/>
      <c r="E87" s="33"/>
      <c r="F87" s="25" t="str">
        <f>F10</f>
        <v>Slezská Ostrava</v>
      </c>
      <c r="G87" s="33"/>
      <c r="H87" s="33"/>
      <c r="I87" s="28" t="s">
        <v>20</v>
      </c>
      <c r="J87" s="71" t="str">
        <f>IF(J10="","",J10)</f>
        <v>2. 10. 2024</v>
      </c>
      <c r="K87" s="33"/>
      <c r="L87" s="5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25.65" customHeight="1">
      <c r="A89" s="31"/>
      <c r="B89" s="32"/>
      <c r="C89" s="28" t="s">
        <v>22</v>
      </c>
      <c r="D89" s="33"/>
      <c r="E89" s="33"/>
      <c r="F89" s="25" t="str">
        <f>E13</f>
        <v>Dopravní podnik Ostrava a.s.</v>
      </c>
      <c r="G89" s="33"/>
      <c r="H89" s="33"/>
      <c r="I89" s="28" t="s">
        <v>28</v>
      </c>
      <c r="J89" s="29" t="str">
        <f>E19</f>
        <v>FAJN PROJEKT s.r.o.</v>
      </c>
      <c r="K89" s="33"/>
      <c r="L89" s="5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5.15" customHeight="1">
      <c r="A90" s="31"/>
      <c r="B90" s="32"/>
      <c r="C90" s="28" t="s">
        <v>26</v>
      </c>
      <c r="D90" s="33"/>
      <c r="E90" s="33"/>
      <c r="F90" s="25" t="str">
        <f>IF(E16="","",E16)</f>
        <v>dle výběru investora</v>
      </c>
      <c r="G90" s="33"/>
      <c r="H90" s="33"/>
      <c r="I90" s="28" t="s">
        <v>31</v>
      </c>
      <c r="J90" s="29" t="str">
        <f>E22</f>
        <v xml:space="preserve"> </v>
      </c>
      <c r="K90" s="33"/>
      <c r="L90" s="5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0.32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5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29.28" customHeight="1">
      <c r="A92" s="31"/>
      <c r="B92" s="32"/>
      <c r="C92" s="160" t="s">
        <v>83</v>
      </c>
      <c r="D92" s="161"/>
      <c r="E92" s="161"/>
      <c r="F92" s="161"/>
      <c r="G92" s="161"/>
      <c r="H92" s="161"/>
      <c r="I92" s="161"/>
      <c r="J92" s="162" t="s">
        <v>84</v>
      </c>
      <c r="K92" s="161"/>
      <c r="L92" s="5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2.8" customHeight="1">
      <c r="A94" s="31"/>
      <c r="B94" s="32"/>
      <c r="C94" s="163" t="s">
        <v>85</v>
      </c>
      <c r="D94" s="33"/>
      <c r="E94" s="33"/>
      <c r="F94" s="33"/>
      <c r="G94" s="33"/>
      <c r="H94" s="33"/>
      <c r="I94" s="33"/>
      <c r="J94" s="102">
        <f>J136</f>
        <v>5037442.1400000006</v>
      </c>
      <c r="K94" s="33"/>
      <c r="L94" s="5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86</v>
      </c>
    </row>
    <row r="95" s="9" customFormat="1" ht="24.96" customHeight="1">
      <c r="A95" s="9"/>
      <c r="B95" s="164"/>
      <c r="C95" s="165"/>
      <c r="D95" s="166" t="s">
        <v>87</v>
      </c>
      <c r="E95" s="167"/>
      <c r="F95" s="167"/>
      <c r="G95" s="167"/>
      <c r="H95" s="167"/>
      <c r="I95" s="167"/>
      <c r="J95" s="168">
        <f>J137</f>
        <v>1204057.1800000002</v>
      </c>
      <c r="K95" s="165"/>
      <c r="L95" s="16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0"/>
      <c r="C96" s="171"/>
      <c r="D96" s="172" t="s">
        <v>88</v>
      </c>
      <c r="E96" s="173"/>
      <c r="F96" s="173"/>
      <c r="G96" s="173"/>
      <c r="H96" s="173"/>
      <c r="I96" s="173"/>
      <c r="J96" s="174">
        <f>J138</f>
        <v>68134.399999999994</v>
      </c>
      <c r="K96" s="171"/>
      <c r="L96" s="17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0"/>
      <c r="C97" s="171"/>
      <c r="D97" s="172" t="s">
        <v>89</v>
      </c>
      <c r="E97" s="173"/>
      <c r="F97" s="173"/>
      <c r="G97" s="173"/>
      <c r="H97" s="173"/>
      <c r="I97" s="173"/>
      <c r="J97" s="174">
        <f>J148</f>
        <v>2202.4099999999999</v>
      </c>
      <c r="K97" s="171"/>
      <c r="L97" s="17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0"/>
      <c r="C98" s="171"/>
      <c r="D98" s="172" t="s">
        <v>90</v>
      </c>
      <c r="E98" s="173"/>
      <c r="F98" s="173"/>
      <c r="G98" s="173"/>
      <c r="H98" s="173"/>
      <c r="I98" s="173"/>
      <c r="J98" s="174">
        <f>J152</f>
        <v>69899.199999999997</v>
      </c>
      <c r="K98" s="171"/>
      <c r="L98" s="17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0"/>
      <c r="C99" s="171"/>
      <c r="D99" s="172" t="s">
        <v>91</v>
      </c>
      <c r="E99" s="173"/>
      <c r="F99" s="173"/>
      <c r="G99" s="173"/>
      <c r="H99" s="173"/>
      <c r="I99" s="173"/>
      <c r="J99" s="174">
        <f>J163</f>
        <v>56720</v>
      </c>
      <c r="K99" s="171"/>
      <c r="L99" s="17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0"/>
      <c r="C100" s="171"/>
      <c r="D100" s="172" t="s">
        <v>92</v>
      </c>
      <c r="E100" s="173"/>
      <c r="F100" s="173"/>
      <c r="G100" s="173"/>
      <c r="H100" s="173"/>
      <c r="I100" s="173"/>
      <c r="J100" s="174">
        <f>J167</f>
        <v>528810.34000000008</v>
      </c>
      <c r="K100" s="171"/>
      <c r="L100" s="17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0"/>
      <c r="C101" s="171"/>
      <c r="D101" s="172" t="s">
        <v>93</v>
      </c>
      <c r="E101" s="173"/>
      <c r="F101" s="173"/>
      <c r="G101" s="173"/>
      <c r="H101" s="173"/>
      <c r="I101" s="173"/>
      <c r="J101" s="174">
        <f>J207</f>
        <v>373853.74999999994</v>
      </c>
      <c r="K101" s="171"/>
      <c r="L101" s="17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0"/>
      <c r="C102" s="171"/>
      <c r="D102" s="172" t="s">
        <v>94</v>
      </c>
      <c r="E102" s="173"/>
      <c r="F102" s="173"/>
      <c r="G102" s="173"/>
      <c r="H102" s="173"/>
      <c r="I102" s="173"/>
      <c r="J102" s="174">
        <f>J219</f>
        <v>104437.08</v>
      </c>
      <c r="K102" s="171"/>
      <c r="L102" s="17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64"/>
      <c r="C103" s="165"/>
      <c r="D103" s="166" t="s">
        <v>95</v>
      </c>
      <c r="E103" s="167"/>
      <c r="F103" s="167"/>
      <c r="G103" s="167"/>
      <c r="H103" s="167"/>
      <c r="I103" s="167"/>
      <c r="J103" s="168">
        <f>J221</f>
        <v>3473384.96</v>
      </c>
      <c r="K103" s="165"/>
      <c r="L103" s="16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0"/>
      <c r="C104" s="171"/>
      <c r="D104" s="172" t="s">
        <v>96</v>
      </c>
      <c r="E104" s="173"/>
      <c r="F104" s="173"/>
      <c r="G104" s="173"/>
      <c r="H104" s="173"/>
      <c r="I104" s="173"/>
      <c r="J104" s="174">
        <f>J222</f>
        <v>31985.75</v>
      </c>
      <c r="K104" s="171"/>
      <c r="L104" s="17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0"/>
      <c r="C105" s="171"/>
      <c r="D105" s="172" t="s">
        <v>97</v>
      </c>
      <c r="E105" s="173"/>
      <c r="F105" s="173"/>
      <c r="G105" s="173"/>
      <c r="H105" s="173"/>
      <c r="I105" s="173"/>
      <c r="J105" s="174">
        <f>J227</f>
        <v>235224.26000000001</v>
      </c>
      <c r="K105" s="171"/>
      <c r="L105" s="17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0"/>
      <c r="C106" s="171"/>
      <c r="D106" s="172" t="s">
        <v>98</v>
      </c>
      <c r="E106" s="173"/>
      <c r="F106" s="173"/>
      <c r="G106" s="173"/>
      <c r="H106" s="173"/>
      <c r="I106" s="173"/>
      <c r="J106" s="174">
        <f>J234</f>
        <v>4689.25</v>
      </c>
      <c r="K106" s="171"/>
      <c r="L106" s="17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0"/>
      <c r="C107" s="171"/>
      <c r="D107" s="172" t="s">
        <v>99</v>
      </c>
      <c r="E107" s="173"/>
      <c r="F107" s="173"/>
      <c r="G107" s="173"/>
      <c r="H107" s="173"/>
      <c r="I107" s="173"/>
      <c r="J107" s="174">
        <f>J237</f>
        <v>223859</v>
      </c>
      <c r="K107" s="171"/>
      <c r="L107" s="17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0"/>
      <c r="C108" s="171"/>
      <c r="D108" s="172" t="s">
        <v>100</v>
      </c>
      <c r="E108" s="173"/>
      <c r="F108" s="173"/>
      <c r="G108" s="173"/>
      <c r="H108" s="173"/>
      <c r="I108" s="173"/>
      <c r="J108" s="174">
        <f>J240</f>
        <v>708314.74999999988</v>
      </c>
      <c r="K108" s="171"/>
      <c r="L108" s="17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0"/>
      <c r="C109" s="171"/>
      <c r="D109" s="172" t="s">
        <v>101</v>
      </c>
      <c r="E109" s="173"/>
      <c r="F109" s="173"/>
      <c r="G109" s="173"/>
      <c r="H109" s="173"/>
      <c r="I109" s="173"/>
      <c r="J109" s="174">
        <f>J269</f>
        <v>1374426.48</v>
      </c>
      <c r="K109" s="171"/>
      <c r="L109" s="17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0"/>
      <c r="C110" s="171"/>
      <c r="D110" s="172" t="s">
        <v>102</v>
      </c>
      <c r="E110" s="173"/>
      <c r="F110" s="173"/>
      <c r="G110" s="173"/>
      <c r="H110" s="173"/>
      <c r="I110" s="173"/>
      <c r="J110" s="174">
        <f>J319</f>
        <v>472077.05000000005</v>
      </c>
      <c r="K110" s="171"/>
      <c r="L110" s="17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0"/>
      <c r="C111" s="171"/>
      <c r="D111" s="172" t="s">
        <v>103</v>
      </c>
      <c r="E111" s="173"/>
      <c r="F111" s="173"/>
      <c r="G111" s="173"/>
      <c r="H111" s="173"/>
      <c r="I111" s="173"/>
      <c r="J111" s="174">
        <f>J341</f>
        <v>192359.35000000001</v>
      </c>
      <c r="K111" s="171"/>
      <c r="L111" s="17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0"/>
      <c r="C112" s="171"/>
      <c r="D112" s="172" t="s">
        <v>104</v>
      </c>
      <c r="E112" s="173"/>
      <c r="F112" s="173"/>
      <c r="G112" s="173"/>
      <c r="H112" s="173"/>
      <c r="I112" s="173"/>
      <c r="J112" s="174">
        <f>J356</f>
        <v>40253.599999999999</v>
      </c>
      <c r="K112" s="171"/>
      <c r="L112" s="17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0"/>
      <c r="C113" s="171"/>
      <c r="D113" s="172" t="s">
        <v>105</v>
      </c>
      <c r="E113" s="173"/>
      <c r="F113" s="173"/>
      <c r="G113" s="173"/>
      <c r="H113" s="173"/>
      <c r="I113" s="173"/>
      <c r="J113" s="174">
        <f>J362</f>
        <v>190195.46999999997</v>
      </c>
      <c r="K113" s="171"/>
      <c r="L113" s="17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64"/>
      <c r="C114" s="165"/>
      <c r="D114" s="166" t="s">
        <v>106</v>
      </c>
      <c r="E114" s="167"/>
      <c r="F114" s="167"/>
      <c r="G114" s="167"/>
      <c r="H114" s="167"/>
      <c r="I114" s="167"/>
      <c r="J114" s="168">
        <f>J398</f>
        <v>360000</v>
      </c>
      <c r="K114" s="165"/>
      <c r="L114" s="16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70"/>
      <c r="C115" s="171"/>
      <c r="D115" s="172" t="s">
        <v>107</v>
      </c>
      <c r="E115" s="173"/>
      <c r="F115" s="173"/>
      <c r="G115" s="173"/>
      <c r="H115" s="173"/>
      <c r="I115" s="173"/>
      <c r="J115" s="174">
        <f>J399</f>
        <v>40000</v>
      </c>
      <c r="K115" s="171"/>
      <c r="L115" s="17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0"/>
      <c r="C116" s="171"/>
      <c r="D116" s="172" t="s">
        <v>108</v>
      </c>
      <c r="E116" s="173"/>
      <c r="F116" s="173"/>
      <c r="G116" s="173"/>
      <c r="H116" s="173"/>
      <c r="I116" s="173"/>
      <c r="J116" s="174">
        <f>J402</f>
        <v>20000</v>
      </c>
      <c r="K116" s="171"/>
      <c r="L116" s="17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0"/>
      <c r="C117" s="171"/>
      <c r="D117" s="172" t="s">
        <v>109</v>
      </c>
      <c r="E117" s="173"/>
      <c r="F117" s="173"/>
      <c r="G117" s="173"/>
      <c r="H117" s="173"/>
      <c r="I117" s="173"/>
      <c r="J117" s="174">
        <f>J404</f>
        <v>150000</v>
      </c>
      <c r="K117" s="171"/>
      <c r="L117" s="17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0"/>
      <c r="C118" s="171"/>
      <c r="D118" s="172" t="s">
        <v>110</v>
      </c>
      <c r="E118" s="173"/>
      <c r="F118" s="173"/>
      <c r="G118" s="173"/>
      <c r="H118" s="173"/>
      <c r="I118" s="173"/>
      <c r="J118" s="174">
        <f>J406</f>
        <v>150000</v>
      </c>
      <c r="K118" s="171"/>
      <c r="L118" s="17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55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5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="2" customFormat="1" ht="6.96" customHeight="1">
      <c r="A124" s="31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55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24.96" customHeight="1">
      <c r="A125" s="31"/>
      <c r="B125" s="32"/>
      <c r="C125" s="22" t="s">
        <v>111</v>
      </c>
      <c r="D125" s="33"/>
      <c r="E125" s="33"/>
      <c r="F125" s="33"/>
      <c r="G125" s="33"/>
      <c r="H125" s="33"/>
      <c r="I125" s="33"/>
      <c r="J125" s="33"/>
      <c r="K125" s="33"/>
      <c r="L125" s="55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55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2" customHeight="1">
      <c r="A127" s="31"/>
      <c r="B127" s="32"/>
      <c r="C127" s="28" t="s">
        <v>14</v>
      </c>
      <c r="D127" s="33"/>
      <c r="E127" s="33"/>
      <c r="F127" s="33"/>
      <c r="G127" s="33"/>
      <c r="H127" s="33"/>
      <c r="I127" s="33"/>
      <c r="J127" s="33"/>
      <c r="K127" s="33"/>
      <c r="L127" s="55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6.5" customHeight="1">
      <c r="A128" s="31"/>
      <c r="B128" s="32"/>
      <c r="C128" s="33"/>
      <c r="D128" s="33"/>
      <c r="E128" s="68" t="str">
        <f>E7</f>
        <v>Rekonstrukce střechy Měnírna Slezská</v>
      </c>
      <c r="F128" s="33"/>
      <c r="G128" s="33"/>
      <c r="H128" s="33"/>
      <c r="I128" s="33"/>
      <c r="J128" s="33"/>
      <c r="K128" s="33"/>
      <c r="L128" s="55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6.96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55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2" customHeight="1">
      <c r="A130" s="31"/>
      <c r="B130" s="32"/>
      <c r="C130" s="28" t="s">
        <v>18</v>
      </c>
      <c r="D130" s="33"/>
      <c r="E130" s="33"/>
      <c r="F130" s="25" t="str">
        <f>F10</f>
        <v>Slezská Ostrava</v>
      </c>
      <c r="G130" s="33"/>
      <c r="H130" s="33"/>
      <c r="I130" s="28" t="s">
        <v>20</v>
      </c>
      <c r="J130" s="71" t="str">
        <f>IF(J10="","",J10)</f>
        <v>2. 10. 2024</v>
      </c>
      <c r="K130" s="33"/>
      <c r="L130" s="55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6.96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55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2" customFormat="1" ht="25.65" customHeight="1">
      <c r="A132" s="31"/>
      <c r="B132" s="32"/>
      <c r="C132" s="28" t="s">
        <v>22</v>
      </c>
      <c r="D132" s="33"/>
      <c r="E132" s="33"/>
      <c r="F132" s="25" t="str">
        <f>E13</f>
        <v>Dopravní podnik Ostrava a.s.</v>
      </c>
      <c r="G132" s="33"/>
      <c r="H132" s="33"/>
      <c r="I132" s="28" t="s">
        <v>28</v>
      </c>
      <c r="J132" s="29" t="str">
        <f>E19</f>
        <v>FAJN PROJEKT s.r.o.</v>
      </c>
      <c r="K132" s="33"/>
      <c r="L132" s="55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="2" customFormat="1" ht="15.15" customHeight="1">
      <c r="A133" s="31"/>
      <c r="B133" s="32"/>
      <c r="C133" s="28" t="s">
        <v>26</v>
      </c>
      <c r="D133" s="33"/>
      <c r="E133" s="33"/>
      <c r="F133" s="25" t="str">
        <f>IF(E16="","",E16)</f>
        <v>dle výběru investora</v>
      </c>
      <c r="G133" s="33"/>
      <c r="H133" s="33"/>
      <c r="I133" s="28" t="s">
        <v>31</v>
      </c>
      <c r="J133" s="29" t="str">
        <f>E22</f>
        <v xml:space="preserve"> </v>
      </c>
      <c r="K133" s="33"/>
      <c r="L133" s="55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="2" customFormat="1" ht="10.32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55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="11" customFormat="1" ht="29.28" customHeight="1">
      <c r="A135" s="176"/>
      <c r="B135" s="177"/>
      <c r="C135" s="178" t="s">
        <v>112</v>
      </c>
      <c r="D135" s="179" t="s">
        <v>59</v>
      </c>
      <c r="E135" s="179" t="s">
        <v>55</v>
      </c>
      <c r="F135" s="179" t="s">
        <v>56</v>
      </c>
      <c r="G135" s="179" t="s">
        <v>113</v>
      </c>
      <c r="H135" s="179" t="s">
        <v>114</v>
      </c>
      <c r="I135" s="179" t="s">
        <v>115</v>
      </c>
      <c r="J135" s="180" t="s">
        <v>84</v>
      </c>
      <c r="K135" s="181" t="s">
        <v>116</v>
      </c>
      <c r="L135" s="182"/>
      <c r="M135" s="92" t="s">
        <v>1</v>
      </c>
      <c r="N135" s="93" t="s">
        <v>38</v>
      </c>
      <c r="O135" s="93" t="s">
        <v>117</v>
      </c>
      <c r="P135" s="93" t="s">
        <v>118</v>
      </c>
      <c r="Q135" s="93" t="s">
        <v>119</v>
      </c>
      <c r="R135" s="93" t="s">
        <v>120</v>
      </c>
      <c r="S135" s="93" t="s">
        <v>121</v>
      </c>
      <c r="T135" s="94" t="s">
        <v>122</v>
      </c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</row>
    <row r="136" s="2" customFormat="1" ht="22.8" customHeight="1">
      <c r="A136" s="31"/>
      <c r="B136" s="32"/>
      <c r="C136" s="99" t="s">
        <v>123</v>
      </c>
      <c r="D136" s="33"/>
      <c r="E136" s="33"/>
      <c r="F136" s="33"/>
      <c r="G136" s="33"/>
      <c r="H136" s="33"/>
      <c r="I136" s="33"/>
      <c r="J136" s="183">
        <f>BK136</f>
        <v>5037442.1400000006</v>
      </c>
      <c r="K136" s="33"/>
      <c r="L136" s="37"/>
      <c r="M136" s="95"/>
      <c r="N136" s="184"/>
      <c r="O136" s="96"/>
      <c r="P136" s="185">
        <f>P137+P221+P398</f>
        <v>3242.6059949999999</v>
      </c>
      <c r="Q136" s="96"/>
      <c r="R136" s="185">
        <f>R137+R221+R398</f>
        <v>88.541309630000001</v>
      </c>
      <c r="S136" s="96"/>
      <c r="T136" s="186">
        <f>T137+T221+T398</f>
        <v>63.080028179999999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73</v>
      </c>
      <c r="AU136" s="16" t="s">
        <v>86</v>
      </c>
      <c r="BK136" s="187">
        <f>BK137+BK221+BK398</f>
        <v>5037442.1400000006</v>
      </c>
    </row>
    <row r="137" s="12" customFormat="1" ht="25.92" customHeight="1">
      <c r="A137" s="12"/>
      <c r="B137" s="188"/>
      <c r="C137" s="189"/>
      <c r="D137" s="190" t="s">
        <v>73</v>
      </c>
      <c r="E137" s="191" t="s">
        <v>124</v>
      </c>
      <c r="F137" s="191" t="s">
        <v>125</v>
      </c>
      <c r="G137" s="189"/>
      <c r="H137" s="189"/>
      <c r="I137" s="189"/>
      <c r="J137" s="192">
        <f>BK137</f>
        <v>1204057.1800000002</v>
      </c>
      <c r="K137" s="189"/>
      <c r="L137" s="193"/>
      <c r="M137" s="194"/>
      <c r="N137" s="195"/>
      <c r="O137" s="195"/>
      <c r="P137" s="196">
        <f>P138+P148+P152+P163+P167+P207+P219</f>
        <v>1352.131772</v>
      </c>
      <c r="Q137" s="195"/>
      <c r="R137" s="196">
        <f>R138+R148+R152+R163+R167+R207+R219</f>
        <v>70.050634599999995</v>
      </c>
      <c r="S137" s="195"/>
      <c r="T137" s="197">
        <f>T138+T148+T152+T163+T167+T207+T219</f>
        <v>37.965491999999998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13</v>
      </c>
      <c r="AT137" s="199" t="s">
        <v>73</v>
      </c>
      <c r="AU137" s="199" t="s">
        <v>74</v>
      </c>
      <c r="AY137" s="198" t="s">
        <v>126</v>
      </c>
      <c r="BK137" s="200">
        <f>BK138+BK148+BK152+BK163+BK167+BK207+BK219</f>
        <v>1204057.1800000002</v>
      </c>
    </row>
    <row r="138" s="12" customFormat="1" ht="22.8" customHeight="1">
      <c r="A138" s="12"/>
      <c r="B138" s="188"/>
      <c r="C138" s="189"/>
      <c r="D138" s="190" t="s">
        <v>73</v>
      </c>
      <c r="E138" s="201" t="s">
        <v>13</v>
      </c>
      <c r="F138" s="201" t="s">
        <v>127</v>
      </c>
      <c r="G138" s="189"/>
      <c r="H138" s="189"/>
      <c r="I138" s="189"/>
      <c r="J138" s="202">
        <f>BK138</f>
        <v>68134.399999999994</v>
      </c>
      <c r="K138" s="189"/>
      <c r="L138" s="193"/>
      <c r="M138" s="194"/>
      <c r="N138" s="195"/>
      <c r="O138" s="195"/>
      <c r="P138" s="196">
        <f>SUM(P139:P147)</f>
        <v>106.39099999999999</v>
      </c>
      <c r="Q138" s="195"/>
      <c r="R138" s="196">
        <f>SUM(R139:R147)</f>
        <v>0.0080000000000000002</v>
      </c>
      <c r="S138" s="195"/>
      <c r="T138" s="197">
        <f>SUM(T139:T147)</f>
        <v>37.890000000000001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13</v>
      </c>
      <c r="AT138" s="199" t="s">
        <v>73</v>
      </c>
      <c r="AU138" s="199" t="s">
        <v>13</v>
      </c>
      <c r="AY138" s="198" t="s">
        <v>126</v>
      </c>
      <c r="BK138" s="200">
        <f>SUM(BK139:BK147)</f>
        <v>68134.399999999994</v>
      </c>
    </row>
    <row r="139" s="2" customFormat="1" ht="24.15" customHeight="1">
      <c r="A139" s="31"/>
      <c r="B139" s="32"/>
      <c r="C139" s="203" t="s">
        <v>13</v>
      </c>
      <c r="D139" s="203" t="s">
        <v>128</v>
      </c>
      <c r="E139" s="204" t="s">
        <v>129</v>
      </c>
      <c r="F139" s="205" t="s">
        <v>130</v>
      </c>
      <c r="G139" s="206" t="s">
        <v>131</v>
      </c>
      <c r="H139" s="207">
        <v>32</v>
      </c>
      <c r="I139" s="208">
        <v>78.700000000000003</v>
      </c>
      <c r="J139" s="208">
        <f>ROUND(I139*H139,2)</f>
        <v>2518.4000000000001</v>
      </c>
      <c r="K139" s="209"/>
      <c r="L139" s="37"/>
      <c r="M139" s="210" t="s">
        <v>1</v>
      </c>
      <c r="N139" s="211" t="s">
        <v>39</v>
      </c>
      <c r="O139" s="212">
        <v>0.20799999999999999</v>
      </c>
      <c r="P139" s="212">
        <f>O139*H139</f>
        <v>6.6559999999999997</v>
      </c>
      <c r="Q139" s="212">
        <v>0</v>
      </c>
      <c r="R139" s="212">
        <f>Q139*H139</f>
        <v>0</v>
      </c>
      <c r="S139" s="212">
        <v>0.255</v>
      </c>
      <c r="T139" s="213">
        <f>S139*H139</f>
        <v>8.1600000000000001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4" t="s">
        <v>132</v>
      </c>
      <c r="AT139" s="214" t="s">
        <v>128</v>
      </c>
      <c r="AU139" s="214" t="s">
        <v>80</v>
      </c>
      <c r="AY139" s="16" t="s">
        <v>126</v>
      </c>
      <c r="BE139" s="215">
        <f>IF(N139="základní",J139,0)</f>
        <v>2518.4000000000001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13</v>
      </c>
      <c r="BK139" s="215">
        <f>ROUND(I139*H139,2)</f>
        <v>2518.4000000000001</v>
      </c>
      <c r="BL139" s="16" t="s">
        <v>132</v>
      </c>
      <c r="BM139" s="214" t="s">
        <v>133</v>
      </c>
    </row>
    <row r="140" s="2" customFormat="1" ht="24.15" customHeight="1">
      <c r="A140" s="31"/>
      <c r="B140" s="32"/>
      <c r="C140" s="203" t="s">
        <v>80</v>
      </c>
      <c r="D140" s="203" t="s">
        <v>128</v>
      </c>
      <c r="E140" s="204" t="s">
        <v>134</v>
      </c>
      <c r="F140" s="205" t="s">
        <v>135</v>
      </c>
      <c r="G140" s="206" t="s">
        <v>131</v>
      </c>
      <c r="H140" s="207">
        <v>35</v>
      </c>
      <c r="I140" s="208">
        <v>103</v>
      </c>
      <c r="J140" s="208">
        <f>ROUND(I140*H140,2)</f>
        <v>3605</v>
      </c>
      <c r="K140" s="209"/>
      <c r="L140" s="37"/>
      <c r="M140" s="210" t="s">
        <v>1</v>
      </c>
      <c r="N140" s="211" t="s">
        <v>39</v>
      </c>
      <c r="O140" s="212">
        <v>0.27200000000000002</v>
      </c>
      <c r="P140" s="212">
        <f>O140*H140</f>
        <v>9.5200000000000014</v>
      </c>
      <c r="Q140" s="212">
        <v>0</v>
      </c>
      <c r="R140" s="212">
        <f>Q140*H140</f>
        <v>0</v>
      </c>
      <c r="S140" s="212">
        <v>0.26000000000000001</v>
      </c>
      <c r="T140" s="213">
        <f>S140*H140</f>
        <v>9.0999999999999996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4" t="s">
        <v>132</v>
      </c>
      <c r="AT140" s="214" t="s">
        <v>128</v>
      </c>
      <c r="AU140" s="214" t="s">
        <v>80</v>
      </c>
      <c r="AY140" s="16" t="s">
        <v>126</v>
      </c>
      <c r="BE140" s="215">
        <f>IF(N140="základní",J140,0)</f>
        <v>3605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13</v>
      </c>
      <c r="BK140" s="215">
        <f>ROUND(I140*H140,2)</f>
        <v>3605</v>
      </c>
      <c r="BL140" s="16" t="s">
        <v>132</v>
      </c>
      <c r="BM140" s="214" t="s">
        <v>136</v>
      </c>
    </row>
    <row r="141" s="2" customFormat="1" ht="24.15" customHeight="1">
      <c r="A141" s="31"/>
      <c r="B141" s="32"/>
      <c r="C141" s="203" t="s">
        <v>137</v>
      </c>
      <c r="D141" s="203" t="s">
        <v>128</v>
      </c>
      <c r="E141" s="204" t="s">
        <v>138</v>
      </c>
      <c r="F141" s="205" t="s">
        <v>139</v>
      </c>
      <c r="G141" s="206" t="s">
        <v>131</v>
      </c>
      <c r="H141" s="207">
        <v>67</v>
      </c>
      <c r="I141" s="208">
        <v>383</v>
      </c>
      <c r="J141" s="208">
        <f>ROUND(I141*H141,2)</f>
        <v>25661</v>
      </c>
      <c r="K141" s="209"/>
      <c r="L141" s="37"/>
      <c r="M141" s="210" t="s">
        <v>1</v>
      </c>
      <c r="N141" s="211" t="s">
        <v>39</v>
      </c>
      <c r="O141" s="212">
        <v>0.69499999999999995</v>
      </c>
      <c r="P141" s="212">
        <f>O141*H141</f>
        <v>46.564999999999998</v>
      </c>
      <c r="Q141" s="212">
        <v>0</v>
      </c>
      <c r="R141" s="212">
        <f>Q141*H141</f>
        <v>0</v>
      </c>
      <c r="S141" s="212">
        <v>0.28999999999999998</v>
      </c>
      <c r="T141" s="213">
        <f>S141*H141</f>
        <v>19.43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4" t="s">
        <v>132</v>
      </c>
      <c r="AT141" s="214" t="s">
        <v>128</v>
      </c>
      <c r="AU141" s="214" t="s">
        <v>80</v>
      </c>
      <c r="AY141" s="16" t="s">
        <v>126</v>
      </c>
      <c r="BE141" s="215">
        <f>IF(N141="základní",J141,0)</f>
        <v>25661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13</v>
      </c>
      <c r="BK141" s="215">
        <f>ROUND(I141*H141,2)</f>
        <v>25661</v>
      </c>
      <c r="BL141" s="16" t="s">
        <v>132</v>
      </c>
      <c r="BM141" s="214" t="s">
        <v>140</v>
      </c>
    </row>
    <row r="142" s="13" customFormat="1">
      <c r="A142" s="13"/>
      <c r="B142" s="216"/>
      <c r="C142" s="217"/>
      <c r="D142" s="218" t="s">
        <v>141</v>
      </c>
      <c r="E142" s="219" t="s">
        <v>1</v>
      </c>
      <c r="F142" s="220" t="s">
        <v>142</v>
      </c>
      <c r="G142" s="217"/>
      <c r="H142" s="221">
        <v>67</v>
      </c>
      <c r="I142" s="217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141</v>
      </c>
      <c r="AU142" s="226" t="s">
        <v>80</v>
      </c>
      <c r="AV142" s="13" t="s">
        <v>80</v>
      </c>
      <c r="AW142" s="13" t="s">
        <v>30</v>
      </c>
      <c r="AX142" s="13" t="s">
        <v>13</v>
      </c>
      <c r="AY142" s="226" t="s">
        <v>126</v>
      </c>
    </row>
    <row r="143" s="2" customFormat="1" ht="16.5" customHeight="1">
      <c r="A143" s="31"/>
      <c r="B143" s="32"/>
      <c r="C143" s="203" t="s">
        <v>132</v>
      </c>
      <c r="D143" s="203" t="s">
        <v>128</v>
      </c>
      <c r="E143" s="204" t="s">
        <v>143</v>
      </c>
      <c r="F143" s="205" t="s">
        <v>144</v>
      </c>
      <c r="G143" s="206" t="s">
        <v>145</v>
      </c>
      <c r="H143" s="207">
        <v>30</v>
      </c>
      <c r="I143" s="208">
        <v>52.200000000000003</v>
      </c>
      <c r="J143" s="208">
        <f>ROUND(I143*H143,2)</f>
        <v>1566</v>
      </c>
      <c r="K143" s="209"/>
      <c r="L143" s="37"/>
      <c r="M143" s="210" t="s">
        <v>1</v>
      </c>
      <c r="N143" s="211" t="s">
        <v>39</v>
      </c>
      <c r="O143" s="212">
        <v>0.095000000000000001</v>
      </c>
      <c r="P143" s="212">
        <f>O143*H143</f>
        <v>2.8500000000000001</v>
      </c>
      <c r="Q143" s="212">
        <v>0</v>
      </c>
      <c r="R143" s="212">
        <f>Q143*H143</f>
        <v>0</v>
      </c>
      <c r="S143" s="212">
        <v>0.040000000000000001</v>
      </c>
      <c r="T143" s="213">
        <f>S143*H143</f>
        <v>1.2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4" t="s">
        <v>132</v>
      </c>
      <c r="AT143" s="214" t="s">
        <v>128</v>
      </c>
      <c r="AU143" s="214" t="s">
        <v>80</v>
      </c>
      <c r="AY143" s="16" t="s">
        <v>126</v>
      </c>
      <c r="BE143" s="215">
        <f>IF(N143="základní",J143,0)</f>
        <v>1566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13</v>
      </c>
      <c r="BK143" s="215">
        <f>ROUND(I143*H143,2)</f>
        <v>1566</v>
      </c>
      <c r="BL143" s="16" t="s">
        <v>132</v>
      </c>
      <c r="BM143" s="214" t="s">
        <v>146</v>
      </c>
    </row>
    <row r="144" s="2" customFormat="1" ht="33" customHeight="1">
      <c r="A144" s="31"/>
      <c r="B144" s="32"/>
      <c r="C144" s="203" t="s">
        <v>147</v>
      </c>
      <c r="D144" s="203" t="s">
        <v>128</v>
      </c>
      <c r="E144" s="204" t="s">
        <v>148</v>
      </c>
      <c r="F144" s="205" t="s">
        <v>149</v>
      </c>
      <c r="G144" s="206" t="s">
        <v>131</v>
      </c>
      <c r="H144" s="207">
        <v>400</v>
      </c>
      <c r="I144" s="208">
        <v>60.700000000000003</v>
      </c>
      <c r="J144" s="208">
        <f>ROUND(I144*H144,2)</f>
        <v>24280</v>
      </c>
      <c r="K144" s="209"/>
      <c r="L144" s="37"/>
      <c r="M144" s="210" t="s">
        <v>1</v>
      </c>
      <c r="N144" s="211" t="s">
        <v>39</v>
      </c>
      <c r="O144" s="212">
        <v>0.043999999999999997</v>
      </c>
      <c r="P144" s="212">
        <f>O144*H144</f>
        <v>17.599999999999998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4" t="s">
        <v>132</v>
      </c>
      <c r="AT144" s="214" t="s">
        <v>128</v>
      </c>
      <c r="AU144" s="214" t="s">
        <v>80</v>
      </c>
      <c r="AY144" s="16" t="s">
        <v>126</v>
      </c>
      <c r="BE144" s="215">
        <f>IF(N144="základní",J144,0)</f>
        <v>24280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13</v>
      </c>
      <c r="BK144" s="215">
        <f>ROUND(I144*H144,2)</f>
        <v>24280</v>
      </c>
      <c r="BL144" s="16" t="s">
        <v>132</v>
      </c>
      <c r="BM144" s="214" t="s">
        <v>150</v>
      </c>
    </row>
    <row r="145" s="2" customFormat="1" ht="24.15" customHeight="1">
      <c r="A145" s="31"/>
      <c r="B145" s="32"/>
      <c r="C145" s="203" t="s">
        <v>151</v>
      </c>
      <c r="D145" s="203" t="s">
        <v>128</v>
      </c>
      <c r="E145" s="204" t="s">
        <v>152</v>
      </c>
      <c r="F145" s="205" t="s">
        <v>153</v>
      </c>
      <c r="G145" s="206" t="s">
        <v>131</v>
      </c>
      <c r="H145" s="207">
        <v>400</v>
      </c>
      <c r="I145" s="208">
        <v>24</v>
      </c>
      <c r="J145" s="208">
        <f>ROUND(I145*H145,2)</f>
        <v>9600</v>
      </c>
      <c r="K145" s="209"/>
      <c r="L145" s="37"/>
      <c r="M145" s="210" t="s">
        <v>1</v>
      </c>
      <c r="N145" s="211" t="s">
        <v>39</v>
      </c>
      <c r="O145" s="212">
        <v>0.058000000000000003</v>
      </c>
      <c r="P145" s="212">
        <f>O145*H145</f>
        <v>23.200000000000003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4" t="s">
        <v>132</v>
      </c>
      <c r="AT145" s="214" t="s">
        <v>128</v>
      </c>
      <c r="AU145" s="214" t="s">
        <v>80</v>
      </c>
      <c r="AY145" s="16" t="s">
        <v>126</v>
      </c>
      <c r="BE145" s="215">
        <f>IF(N145="základní",J145,0)</f>
        <v>9600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13</v>
      </c>
      <c r="BK145" s="215">
        <f>ROUND(I145*H145,2)</f>
        <v>9600</v>
      </c>
      <c r="BL145" s="16" t="s">
        <v>132</v>
      </c>
      <c r="BM145" s="214" t="s">
        <v>154</v>
      </c>
    </row>
    <row r="146" s="2" customFormat="1" ht="16.5" customHeight="1">
      <c r="A146" s="31"/>
      <c r="B146" s="32"/>
      <c r="C146" s="227" t="s">
        <v>155</v>
      </c>
      <c r="D146" s="227" t="s">
        <v>156</v>
      </c>
      <c r="E146" s="228" t="s">
        <v>157</v>
      </c>
      <c r="F146" s="229" t="s">
        <v>158</v>
      </c>
      <c r="G146" s="230" t="s">
        <v>159</v>
      </c>
      <c r="H146" s="231">
        <v>8</v>
      </c>
      <c r="I146" s="232">
        <v>113</v>
      </c>
      <c r="J146" s="232">
        <f>ROUND(I146*H146,2)</f>
        <v>904</v>
      </c>
      <c r="K146" s="233"/>
      <c r="L146" s="234"/>
      <c r="M146" s="235" t="s">
        <v>1</v>
      </c>
      <c r="N146" s="236" t="s">
        <v>39</v>
      </c>
      <c r="O146" s="212">
        <v>0</v>
      </c>
      <c r="P146" s="212">
        <f>O146*H146</f>
        <v>0</v>
      </c>
      <c r="Q146" s="212">
        <v>0.001</v>
      </c>
      <c r="R146" s="212">
        <f>Q146*H146</f>
        <v>0.0080000000000000002</v>
      </c>
      <c r="S146" s="212">
        <v>0</v>
      </c>
      <c r="T146" s="21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4" t="s">
        <v>160</v>
      </c>
      <c r="AT146" s="214" t="s">
        <v>156</v>
      </c>
      <c r="AU146" s="214" t="s">
        <v>80</v>
      </c>
      <c r="AY146" s="16" t="s">
        <v>126</v>
      </c>
      <c r="BE146" s="215">
        <f>IF(N146="základní",J146,0)</f>
        <v>904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13</v>
      </c>
      <c r="BK146" s="215">
        <f>ROUND(I146*H146,2)</f>
        <v>904</v>
      </c>
      <c r="BL146" s="16" t="s">
        <v>132</v>
      </c>
      <c r="BM146" s="214" t="s">
        <v>161</v>
      </c>
    </row>
    <row r="147" s="13" customFormat="1">
      <c r="A147" s="13"/>
      <c r="B147" s="216"/>
      <c r="C147" s="217"/>
      <c r="D147" s="218" t="s">
        <v>141</v>
      </c>
      <c r="E147" s="217"/>
      <c r="F147" s="220" t="s">
        <v>162</v>
      </c>
      <c r="G147" s="217"/>
      <c r="H147" s="221">
        <v>8</v>
      </c>
      <c r="I147" s="217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141</v>
      </c>
      <c r="AU147" s="226" t="s">
        <v>80</v>
      </c>
      <c r="AV147" s="13" t="s">
        <v>80</v>
      </c>
      <c r="AW147" s="13" t="s">
        <v>4</v>
      </c>
      <c r="AX147" s="13" t="s">
        <v>13</v>
      </c>
      <c r="AY147" s="226" t="s">
        <v>126</v>
      </c>
    </row>
    <row r="148" s="12" customFormat="1" ht="22.8" customHeight="1">
      <c r="A148" s="12"/>
      <c r="B148" s="188"/>
      <c r="C148" s="189"/>
      <c r="D148" s="190" t="s">
        <v>73</v>
      </c>
      <c r="E148" s="201" t="s">
        <v>80</v>
      </c>
      <c r="F148" s="201" t="s">
        <v>163</v>
      </c>
      <c r="G148" s="189"/>
      <c r="H148" s="189"/>
      <c r="I148" s="189"/>
      <c r="J148" s="202">
        <f>BK148</f>
        <v>2202.4099999999999</v>
      </c>
      <c r="K148" s="189"/>
      <c r="L148" s="193"/>
      <c r="M148" s="194"/>
      <c r="N148" s="195"/>
      <c r="O148" s="195"/>
      <c r="P148" s="196">
        <f>SUM(P149:P151)</f>
        <v>2.0300000000000002</v>
      </c>
      <c r="Q148" s="195"/>
      <c r="R148" s="196">
        <f>SUM(R149:R151)</f>
        <v>0.015937399999999997</v>
      </c>
      <c r="S148" s="195"/>
      <c r="T148" s="197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8" t="s">
        <v>13</v>
      </c>
      <c r="AT148" s="199" t="s">
        <v>73</v>
      </c>
      <c r="AU148" s="199" t="s">
        <v>13</v>
      </c>
      <c r="AY148" s="198" t="s">
        <v>126</v>
      </c>
      <c r="BK148" s="200">
        <f>SUM(BK149:BK151)</f>
        <v>2202.4099999999999</v>
      </c>
    </row>
    <row r="149" s="2" customFormat="1" ht="24.15" customHeight="1">
      <c r="A149" s="31"/>
      <c r="B149" s="32"/>
      <c r="C149" s="203" t="s">
        <v>160</v>
      </c>
      <c r="D149" s="203" t="s">
        <v>128</v>
      </c>
      <c r="E149" s="204" t="s">
        <v>164</v>
      </c>
      <c r="F149" s="205" t="s">
        <v>165</v>
      </c>
      <c r="G149" s="206" t="s">
        <v>131</v>
      </c>
      <c r="H149" s="207">
        <v>35</v>
      </c>
      <c r="I149" s="208">
        <v>23.600000000000001</v>
      </c>
      <c r="J149" s="208">
        <f>ROUND(I149*H149,2)</f>
        <v>826</v>
      </c>
      <c r="K149" s="209"/>
      <c r="L149" s="37"/>
      <c r="M149" s="210" t="s">
        <v>1</v>
      </c>
      <c r="N149" s="211" t="s">
        <v>39</v>
      </c>
      <c r="O149" s="212">
        <v>0.058000000000000003</v>
      </c>
      <c r="P149" s="212">
        <f>O149*H149</f>
        <v>2.0300000000000002</v>
      </c>
      <c r="Q149" s="212">
        <v>0.00010000000000000001</v>
      </c>
      <c r="R149" s="212">
        <f>Q149*H149</f>
        <v>0.0035000000000000001</v>
      </c>
      <c r="S149" s="212">
        <v>0</v>
      </c>
      <c r="T149" s="21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4" t="s">
        <v>132</v>
      </c>
      <c r="AT149" s="214" t="s">
        <v>128</v>
      </c>
      <c r="AU149" s="214" t="s">
        <v>80</v>
      </c>
      <c r="AY149" s="16" t="s">
        <v>126</v>
      </c>
      <c r="BE149" s="215">
        <f>IF(N149="základní",J149,0)</f>
        <v>826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13</v>
      </c>
      <c r="BK149" s="215">
        <f>ROUND(I149*H149,2)</f>
        <v>826</v>
      </c>
      <c r="BL149" s="16" t="s">
        <v>132</v>
      </c>
      <c r="BM149" s="214" t="s">
        <v>166</v>
      </c>
    </row>
    <row r="150" s="2" customFormat="1" ht="24.15" customHeight="1">
      <c r="A150" s="31"/>
      <c r="B150" s="32"/>
      <c r="C150" s="227" t="s">
        <v>167</v>
      </c>
      <c r="D150" s="227" t="s">
        <v>156</v>
      </c>
      <c r="E150" s="228" t="s">
        <v>168</v>
      </c>
      <c r="F150" s="229" t="s">
        <v>169</v>
      </c>
      <c r="G150" s="230" t="s">
        <v>131</v>
      </c>
      <c r="H150" s="231">
        <v>41.457999999999998</v>
      </c>
      <c r="I150" s="232">
        <v>33.200000000000003</v>
      </c>
      <c r="J150" s="232">
        <f>ROUND(I150*H150,2)</f>
        <v>1376.4100000000001</v>
      </c>
      <c r="K150" s="233"/>
      <c r="L150" s="234"/>
      <c r="M150" s="235" t="s">
        <v>1</v>
      </c>
      <c r="N150" s="236" t="s">
        <v>39</v>
      </c>
      <c r="O150" s="212">
        <v>0</v>
      </c>
      <c r="P150" s="212">
        <f>O150*H150</f>
        <v>0</v>
      </c>
      <c r="Q150" s="212">
        <v>0.00029999999999999997</v>
      </c>
      <c r="R150" s="212">
        <f>Q150*H150</f>
        <v>0.012437399999999998</v>
      </c>
      <c r="S150" s="212">
        <v>0</v>
      </c>
      <c r="T150" s="21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4" t="s">
        <v>160</v>
      </c>
      <c r="AT150" s="214" t="s">
        <v>156</v>
      </c>
      <c r="AU150" s="214" t="s">
        <v>80</v>
      </c>
      <c r="AY150" s="16" t="s">
        <v>126</v>
      </c>
      <c r="BE150" s="215">
        <f>IF(N150="základní",J150,0)</f>
        <v>1376.4100000000001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13</v>
      </c>
      <c r="BK150" s="215">
        <f>ROUND(I150*H150,2)</f>
        <v>1376.4100000000001</v>
      </c>
      <c r="BL150" s="16" t="s">
        <v>132</v>
      </c>
      <c r="BM150" s="214" t="s">
        <v>170</v>
      </c>
    </row>
    <row r="151" s="13" customFormat="1">
      <c r="A151" s="13"/>
      <c r="B151" s="216"/>
      <c r="C151" s="217"/>
      <c r="D151" s="218" t="s">
        <v>141</v>
      </c>
      <c r="E151" s="217"/>
      <c r="F151" s="220" t="s">
        <v>171</v>
      </c>
      <c r="G151" s="217"/>
      <c r="H151" s="221">
        <v>41.457999999999998</v>
      </c>
      <c r="I151" s="217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141</v>
      </c>
      <c r="AU151" s="226" t="s">
        <v>80</v>
      </c>
      <c r="AV151" s="13" t="s">
        <v>80</v>
      </c>
      <c r="AW151" s="13" t="s">
        <v>4</v>
      </c>
      <c r="AX151" s="13" t="s">
        <v>13</v>
      </c>
      <c r="AY151" s="226" t="s">
        <v>126</v>
      </c>
    </row>
    <row r="152" s="12" customFormat="1" ht="22.8" customHeight="1">
      <c r="A152" s="12"/>
      <c r="B152" s="188"/>
      <c r="C152" s="189"/>
      <c r="D152" s="190" t="s">
        <v>73</v>
      </c>
      <c r="E152" s="201" t="s">
        <v>147</v>
      </c>
      <c r="F152" s="201" t="s">
        <v>172</v>
      </c>
      <c r="G152" s="189"/>
      <c r="H152" s="189"/>
      <c r="I152" s="189"/>
      <c r="J152" s="202">
        <f>BK152</f>
        <v>69899.199999999997</v>
      </c>
      <c r="K152" s="189"/>
      <c r="L152" s="193"/>
      <c r="M152" s="194"/>
      <c r="N152" s="195"/>
      <c r="O152" s="195"/>
      <c r="P152" s="196">
        <f>SUM(P153:P162)</f>
        <v>42.519999999999996</v>
      </c>
      <c r="Q152" s="195"/>
      <c r="R152" s="196">
        <f>SUM(R153:R162)</f>
        <v>41.367199999999997</v>
      </c>
      <c r="S152" s="195"/>
      <c r="T152" s="197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13</v>
      </c>
      <c r="AT152" s="199" t="s">
        <v>73</v>
      </c>
      <c r="AU152" s="199" t="s">
        <v>13</v>
      </c>
      <c r="AY152" s="198" t="s">
        <v>126</v>
      </c>
      <c r="BK152" s="200">
        <f>SUM(BK153:BK162)</f>
        <v>69899.199999999997</v>
      </c>
    </row>
    <row r="153" s="2" customFormat="1" ht="16.5" customHeight="1">
      <c r="A153" s="31"/>
      <c r="B153" s="32"/>
      <c r="C153" s="203" t="s">
        <v>173</v>
      </c>
      <c r="D153" s="203" t="s">
        <v>128</v>
      </c>
      <c r="E153" s="204" t="s">
        <v>174</v>
      </c>
      <c r="F153" s="205" t="s">
        <v>175</v>
      </c>
      <c r="G153" s="206" t="s">
        <v>131</v>
      </c>
      <c r="H153" s="207">
        <v>75</v>
      </c>
      <c r="I153" s="208">
        <v>50</v>
      </c>
      <c r="J153" s="208">
        <f>ROUND(I153*H153,2)</f>
        <v>3750</v>
      </c>
      <c r="K153" s="209"/>
      <c r="L153" s="37"/>
      <c r="M153" s="210" t="s">
        <v>1</v>
      </c>
      <c r="N153" s="211" t="s">
        <v>39</v>
      </c>
      <c r="O153" s="212">
        <v>0</v>
      </c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4" t="s">
        <v>132</v>
      </c>
      <c r="AT153" s="214" t="s">
        <v>128</v>
      </c>
      <c r="AU153" s="214" t="s">
        <v>80</v>
      </c>
      <c r="AY153" s="16" t="s">
        <v>126</v>
      </c>
      <c r="BE153" s="215">
        <f>IF(N153="základní",J153,0)</f>
        <v>3750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13</v>
      </c>
      <c r="BK153" s="215">
        <f>ROUND(I153*H153,2)</f>
        <v>3750</v>
      </c>
      <c r="BL153" s="16" t="s">
        <v>132</v>
      </c>
      <c r="BM153" s="214" t="s">
        <v>176</v>
      </c>
    </row>
    <row r="154" s="13" customFormat="1">
      <c r="A154" s="13"/>
      <c r="B154" s="216"/>
      <c r="C154" s="217"/>
      <c r="D154" s="218" t="s">
        <v>141</v>
      </c>
      <c r="E154" s="219" t="s">
        <v>1</v>
      </c>
      <c r="F154" s="220" t="s">
        <v>177</v>
      </c>
      <c r="G154" s="217"/>
      <c r="H154" s="221">
        <v>75</v>
      </c>
      <c r="I154" s="217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141</v>
      </c>
      <c r="AU154" s="226" t="s">
        <v>80</v>
      </c>
      <c r="AV154" s="13" t="s">
        <v>80</v>
      </c>
      <c r="AW154" s="13" t="s">
        <v>30</v>
      </c>
      <c r="AX154" s="13" t="s">
        <v>13</v>
      </c>
      <c r="AY154" s="226" t="s">
        <v>126</v>
      </c>
    </row>
    <row r="155" s="2" customFormat="1" ht="24.15" customHeight="1">
      <c r="A155" s="31"/>
      <c r="B155" s="32"/>
      <c r="C155" s="203" t="s">
        <v>178</v>
      </c>
      <c r="D155" s="203" t="s">
        <v>128</v>
      </c>
      <c r="E155" s="204" t="s">
        <v>179</v>
      </c>
      <c r="F155" s="205" t="s">
        <v>180</v>
      </c>
      <c r="G155" s="206" t="s">
        <v>131</v>
      </c>
      <c r="H155" s="207">
        <v>40</v>
      </c>
      <c r="I155" s="208">
        <v>281</v>
      </c>
      <c r="J155" s="208">
        <f>ROUND(I155*H155,2)</f>
        <v>11240</v>
      </c>
      <c r="K155" s="209"/>
      <c r="L155" s="37"/>
      <c r="M155" s="210" t="s">
        <v>1</v>
      </c>
      <c r="N155" s="211" t="s">
        <v>39</v>
      </c>
      <c r="O155" s="212">
        <v>0.10299999999999999</v>
      </c>
      <c r="P155" s="212">
        <f>O155*H155</f>
        <v>4.1200000000000001</v>
      </c>
      <c r="Q155" s="212">
        <v>0.29899999999999999</v>
      </c>
      <c r="R155" s="212">
        <f>Q155*H155</f>
        <v>11.959999999999999</v>
      </c>
      <c r="S155" s="212">
        <v>0</v>
      </c>
      <c r="T155" s="21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4" t="s">
        <v>132</v>
      </c>
      <c r="AT155" s="214" t="s">
        <v>128</v>
      </c>
      <c r="AU155" s="214" t="s">
        <v>80</v>
      </c>
      <c r="AY155" s="16" t="s">
        <v>126</v>
      </c>
      <c r="BE155" s="215">
        <f>IF(N155="základní",J155,0)</f>
        <v>11240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13</v>
      </c>
      <c r="BK155" s="215">
        <f>ROUND(I155*H155,2)</f>
        <v>11240</v>
      </c>
      <c r="BL155" s="16" t="s">
        <v>132</v>
      </c>
      <c r="BM155" s="214" t="s">
        <v>181</v>
      </c>
    </row>
    <row r="156" s="13" customFormat="1">
      <c r="A156" s="13"/>
      <c r="B156" s="216"/>
      <c r="C156" s="217"/>
      <c r="D156" s="218" t="s">
        <v>141</v>
      </c>
      <c r="E156" s="219" t="s">
        <v>1</v>
      </c>
      <c r="F156" s="220" t="s">
        <v>182</v>
      </c>
      <c r="G156" s="217"/>
      <c r="H156" s="221">
        <v>40</v>
      </c>
      <c r="I156" s="217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141</v>
      </c>
      <c r="AU156" s="226" t="s">
        <v>80</v>
      </c>
      <c r="AV156" s="13" t="s">
        <v>80</v>
      </c>
      <c r="AW156" s="13" t="s">
        <v>30</v>
      </c>
      <c r="AX156" s="13" t="s">
        <v>13</v>
      </c>
      <c r="AY156" s="226" t="s">
        <v>126</v>
      </c>
    </row>
    <row r="157" s="2" customFormat="1" ht="24.15" customHeight="1">
      <c r="A157" s="31"/>
      <c r="B157" s="32"/>
      <c r="C157" s="203" t="s">
        <v>8</v>
      </c>
      <c r="D157" s="203" t="s">
        <v>128</v>
      </c>
      <c r="E157" s="204" t="s">
        <v>183</v>
      </c>
      <c r="F157" s="205" t="s">
        <v>184</v>
      </c>
      <c r="G157" s="206" t="s">
        <v>131</v>
      </c>
      <c r="H157" s="207">
        <v>40</v>
      </c>
      <c r="I157" s="208">
        <v>332</v>
      </c>
      <c r="J157" s="208">
        <f>ROUND(I157*H157,2)</f>
        <v>13280</v>
      </c>
      <c r="K157" s="209"/>
      <c r="L157" s="37"/>
      <c r="M157" s="210" t="s">
        <v>1</v>
      </c>
      <c r="N157" s="211" t="s">
        <v>39</v>
      </c>
      <c r="O157" s="212">
        <v>0.107</v>
      </c>
      <c r="P157" s="212">
        <f>O157*H157</f>
        <v>4.2800000000000002</v>
      </c>
      <c r="Q157" s="212">
        <v>0.39600000000000002</v>
      </c>
      <c r="R157" s="212">
        <f>Q157*H157</f>
        <v>15.84</v>
      </c>
      <c r="S157" s="212">
        <v>0</v>
      </c>
      <c r="T157" s="21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4" t="s">
        <v>132</v>
      </c>
      <c r="AT157" s="214" t="s">
        <v>128</v>
      </c>
      <c r="AU157" s="214" t="s">
        <v>80</v>
      </c>
      <c r="AY157" s="16" t="s">
        <v>126</v>
      </c>
      <c r="BE157" s="215">
        <f>IF(N157="základní",J157,0)</f>
        <v>13280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13</v>
      </c>
      <c r="BK157" s="215">
        <f>ROUND(I157*H157,2)</f>
        <v>13280</v>
      </c>
      <c r="BL157" s="16" t="s">
        <v>132</v>
      </c>
      <c r="BM157" s="214" t="s">
        <v>185</v>
      </c>
    </row>
    <row r="158" s="13" customFormat="1">
      <c r="A158" s="13"/>
      <c r="B158" s="216"/>
      <c r="C158" s="217"/>
      <c r="D158" s="218" t="s">
        <v>141</v>
      </c>
      <c r="E158" s="219" t="s">
        <v>1</v>
      </c>
      <c r="F158" s="220" t="s">
        <v>182</v>
      </c>
      <c r="G158" s="217"/>
      <c r="H158" s="221">
        <v>40</v>
      </c>
      <c r="I158" s="217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141</v>
      </c>
      <c r="AU158" s="226" t="s">
        <v>80</v>
      </c>
      <c r="AV158" s="13" t="s">
        <v>80</v>
      </c>
      <c r="AW158" s="13" t="s">
        <v>30</v>
      </c>
      <c r="AX158" s="13" t="s">
        <v>13</v>
      </c>
      <c r="AY158" s="226" t="s">
        <v>126</v>
      </c>
    </row>
    <row r="159" s="2" customFormat="1" ht="21.75" customHeight="1">
      <c r="A159" s="31"/>
      <c r="B159" s="32"/>
      <c r="C159" s="203" t="s">
        <v>186</v>
      </c>
      <c r="D159" s="203" t="s">
        <v>128</v>
      </c>
      <c r="E159" s="204" t="s">
        <v>187</v>
      </c>
      <c r="F159" s="205" t="s">
        <v>188</v>
      </c>
      <c r="G159" s="206" t="s">
        <v>131</v>
      </c>
      <c r="H159" s="207">
        <v>40</v>
      </c>
      <c r="I159" s="208">
        <v>82.299999999999997</v>
      </c>
      <c r="J159" s="208">
        <f>ROUND(I159*H159,2)</f>
        <v>3292</v>
      </c>
      <c r="K159" s="209"/>
      <c r="L159" s="37"/>
      <c r="M159" s="210" t="s">
        <v>1</v>
      </c>
      <c r="N159" s="211" t="s">
        <v>39</v>
      </c>
      <c r="O159" s="212">
        <v>0.069000000000000006</v>
      </c>
      <c r="P159" s="212">
        <f>O159*H159</f>
        <v>2.7600000000000002</v>
      </c>
      <c r="Q159" s="212">
        <v>0.091999999999999998</v>
      </c>
      <c r="R159" s="212">
        <f>Q159*H159</f>
        <v>3.6799999999999997</v>
      </c>
      <c r="S159" s="212">
        <v>0</v>
      </c>
      <c r="T159" s="21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4" t="s">
        <v>132</v>
      </c>
      <c r="AT159" s="214" t="s">
        <v>128</v>
      </c>
      <c r="AU159" s="214" t="s">
        <v>80</v>
      </c>
      <c r="AY159" s="16" t="s">
        <v>126</v>
      </c>
      <c r="BE159" s="215">
        <f>IF(N159="základní",J159,0)</f>
        <v>3292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13</v>
      </c>
      <c r="BK159" s="215">
        <f>ROUND(I159*H159,2)</f>
        <v>3292</v>
      </c>
      <c r="BL159" s="16" t="s">
        <v>132</v>
      </c>
      <c r="BM159" s="214" t="s">
        <v>189</v>
      </c>
    </row>
    <row r="160" s="2" customFormat="1" ht="24.15" customHeight="1">
      <c r="A160" s="31"/>
      <c r="B160" s="32"/>
      <c r="C160" s="203" t="s">
        <v>190</v>
      </c>
      <c r="D160" s="203" t="s">
        <v>128</v>
      </c>
      <c r="E160" s="204" t="s">
        <v>191</v>
      </c>
      <c r="F160" s="205" t="s">
        <v>192</v>
      </c>
      <c r="G160" s="206" t="s">
        <v>131</v>
      </c>
      <c r="H160" s="207">
        <v>40</v>
      </c>
      <c r="I160" s="208">
        <v>463</v>
      </c>
      <c r="J160" s="208">
        <f>ROUND(I160*H160,2)</f>
        <v>18520</v>
      </c>
      <c r="K160" s="209"/>
      <c r="L160" s="37"/>
      <c r="M160" s="210" t="s">
        <v>1</v>
      </c>
      <c r="N160" s="211" t="s">
        <v>39</v>
      </c>
      <c r="O160" s="212">
        <v>0.78400000000000003</v>
      </c>
      <c r="P160" s="212">
        <f>O160*H160</f>
        <v>31.359999999999999</v>
      </c>
      <c r="Q160" s="212">
        <v>0.090620000000000006</v>
      </c>
      <c r="R160" s="212">
        <f>Q160*H160</f>
        <v>3.6248000000000005</v>
      </c>
      <c r="S160" s="212">
        <v>0</v>
      </c>
      <c r="T160" s="21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4" t="s">
        <v>132</v>
      </c>
      <c r="AT160" s="214" t="s">
        <v>128</v>
      </c>
      <c r="AU160" s="214" t="s">
        <v>80</v>
      </c>
      <c r="AY160" s="16" t="s">
        <v>126</v>
      </c>
      <c r="BE160" s="215">
        <f>IF(N160="základní",J160,0)</f>
        <v>18520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13</v>
      </c>
      <c r="BK160" s="215">
        <f>ROUND(I160*H160,2)</f>
        <v>18520</v>
      </c>
      <c r="BL160" s="16" t="s">
        <v>132</v>
      </c>
      <c r="BM160" s="214" t="s">
        <v>193</v>
      </c>
    </row>
    <row r="161" s="2" customFormat="1" ht="24.15" customHeight="1">
      <c r="A161" s="31"/>
      <c r="B161" s="32"/>
      <c r="C161" s="227" t="s">
        <v>194</v>
      </c>
      <c r="D161" s="227" t="s">
        <v>156</v>
      </c>
      <c r="E161" s="228" t="s">
        <v>195</v>
      </c>
      <c r="F161" s="229" t="s">
        <v>196</v>
      </c>
      <c r="G161" s="230" t="s">
        <v>131</v>
      </c>
      <c r="H161" s="231">
        <v>41.200000000000003</v>
      </c>
      <c r="I161" s="232">
        <v>481</v>
      </c>
      <c r="J161" s="232">
        <f>ROUND(I161*H161,2)</f>
        <v>19817.200000000001</v>
      </c>
      <c r="K161" s="233"/>
      <c r="L161" s="234"/>
      <c r="M161" s="235" t="s">
        <v>1</v>
      </c>
      <c r="N161" s="236" t="s">
        <v>39</v>
      </c>
      <c r="O161" s="212">
        <v>0</v>
      </c>
      <c r="P161" s="212">
        <f>O161*H161</f>
        <v>0</v>
      </c>
      <c r="Q161" s="212">
        <v>0.152</v>
      </c>
      <c r="R161" s="212">
        <f>Q161*H161</f>
        <v>6.2624000000000004</v>
      </c>
      <c r="S161" s="212">
        <v>0</v>
      </c>
      <c r="T161" s="21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4" t="s">
        <v>160</v>
      </c>
      <c r="AT161" s="214" t="s">
        <v>156</v>
      </c>
      <c r="AU161" s="214" t="s">
        <v>80</v>
      </c>
      <c r="AY161" s="16" t="s">
        <v>126</v>
      </c>
      <c r="BE161" s="215">
        <f>IF(N161="základní",J161,0)</f>
        <v>19817.200000000001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13</v>
      </c>
      <c r="BK161" s="215">
        <f>ROUND(I161*H161,2)</f>
        <v>19817.200000000001</v>
      </c>
      <c r="BL161" s="16" t="s">
        <v>132</v>
      </c>
      <c r="BM161" s="214" t="s">
        <v>197</v>
      </c>
    </row>
    <row r="162" s="13" customFormat="1">
      <c r="A162" s="13"/>
      <c r="B162" s="216"/>
      <c r="C162" s="217"/>
      <c r="D162" s="218" t="s">
        <v>141</v>
      </c>
      <c r="E162" s="217"/>
      <c r="F162" s="220" t="s">
        <v>198</v>
      </c>
      <c r="G162" s="217"/>
      <c r="H162" s="221">
        <v>41.200000000000003</v>
      </c>
      <c r="I162" s="217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141</v>
      </c>
      <c r="AU162" s="226" t="s">
        <v>80</v>
      </c>
      <c r="AV162" s="13" t="s">
        <v>80</v>
      </c>
      <c r="AW162" s="13" t="s">
        <v>4</v>
      </c>
      <c r="AX162" s="13" t="s">
        <v>13</v>
      </c>
      <c r="AY162" s="226" t="s">
        <v>126</v>
      </c>
    </row>
    <row r="163" s="12" customFormat="1" ht="22.8" customHeight="1">
      <c r="A163" s="12"/>
      <c r="B163" s="188"/>
      <c r="C163" s="189"/>
      <c r="D163" s="190" t="s">
        <v>73</v>
      </c>
      <c r="E163" s="201" t="s">
        <v>151</v>
      </c>
      <c r="F163" s="201" t="s">
        <v>199</v>
      </c>
      <c r="G163" s="189"/>
      <c r="H163" s="189"/>
      <c r="I163" s="189"/>
      <c r="J163" s="202">
        <f>BK163</f>
        <v>56720</v>
      </c>
      <c r="K163" s="189"/>
      <c r="L163" s="193"/>
      <c r="M163" s="194"/>
      <c r="N163" s="195"/>
      <c r="O163" s="195"/>
      <c r="P163" s="196">
        <f>SUM(P164:P166)</f>
        <v>38.145000000000003</v>
      </c>
      <c r="Q163" s="195"/>
      <c r="R163" s="196">
        <f>SUM(R164:R166)</f>
        <v>27.054100000000002</v>
      </c>
      <c r="S163" s="195"/>
      <c r="T163" s="197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8" t="s">
        <v>13</v>
      </c>
      <c r="AT163" s="199" t="s">
        <v>73</v>
      </c>
      <c r="AU163" s="199" t="s">
        <v>13</v>
      </c>
      <c r="AY163" s="198" t="s">
        <v>126</v>
      </c>
      <c r="BK163" s="200">
        <f>SUM(BK164:BK166)</f>
        <v>56720</v>
      </c>
    </row>
    <row r="164" s="2" customFormat="1" ht="21.75" customHeight="1">
      <c r="A164" s="31"/>
      <c r="B164" s="32"/>
      <c r="C164" s="203" t="s">
        <v>200</v>
      </c>
      <c r="D164" s="203" t="s">
        <v>128</v>
      </c>
      <c r="E164" s="204" t="s">
        <v>201</v>
      </c>
      <c r="F164" s="205" t="s">
        <v>202</v>
      </c>
      <c r="G164" s="206" t="s">
        <v>131</v>
      </c>
      <c r="H164" s="207">
        <v>35</v>
      </c>
      <c r="I164" s="208">
        <v>277</v>
      </c>
      <c r="J164" s="208">
        <f>ROUND(I164*H164,2)</f>
        <v>9695</v>
      </c>
      <c r="K164" s="209"/>
      <c r="L164" s="37"/>
      <c r="M164" s="210" t="s">
        <v>1</v>
      </c>
      <c r="N164" s="211" t="s">
        <v>39</v>
      </c>
      <c r="O164" s="212">
        <v>0.29999999999999999</v>
      </c>
      <c r="P164" s="212">
        <f>O164*H164</f>
        <v>10.5</v>
      </c>
      <c r="Q164" s="212">
        <v>0.3674</v>
      </c>
      <c r="R164" s="212">
        <f>Q164*H164</f>
        <v>12.859</v>
      </c>
      <c r="S164" s="212">
        <v>0</v>
      </c>
      <c r="T164" s="21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4" t="s">
        <v>132</v>
      </c>
      <c r="AT164" s="214" t="s">
        <v>128</v>
      </c>
      <c r="AU164" s="214" t="s">
        <v>80</v>
      </c>
      <c r="AY164" s="16" t="s">
        <v>126</v>
      </c>
      <c r="BE164" s="215">
        <f>IF(N164="základní",J164,0)</f>
        <v>9695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13</v>
      </c>
      <c r="BK164" s="215">
        <f>ROUND(I164*H164,2)</f>
        <v>9695</v>
      </c>
      <c r="BL164" s="16" t="s">
        <v>132</v>
      </c>
      <c r="BM164" s="214" t="s">
        <v>203</v>
      </c>
    </row>
    <row r="165" s="2" customFormat="1" ht="24.15" customHeight="1">
      <c r="A165" s="31"/>
      <c r="B165" s="32"/>
      <c r="C165" s="203" t="s">
        <v>204</v>
      </c>
      <c r="D165" s="203" t="s">
        <v>128</v>
      </c>
      <c r="E165" s="204" t="s">
        <v>205</v>
      </c>
      <c r="F165" s="205" t="s">
        <v>206</v>
      </c>
      <c r="G165" s="206" t="s">
        <v>131</v>
      </c>
      <c r="H165" s="207">
        <v>35</v>
      </c>
      <c r="I165" s="208">
        <v>845</v>
      </c>
      <c r="J165" s="208">
        <f>ROUND(I165*H165,2)</f>
        <v>29575</v>
      </c>
      <c r="K165" s="209"/>
      <c r="L165" s="37"/>
      <c r="M165" s="210" t="s">
        <v>1</v>
      </c>
      <c r="N165" s="211" t="s">
        <v>39</v>
      </c>
      <c r="O165" s="212">
        <v>0.55700000000000005</v>
      </c>
      <c r="P165" s="212">
        <f>O165*H165</f>
        <v>19.495000000000001</v>
      </c>
      <c r="Q165" s="212">
        <v>0.22136</v>
      </c>
      <c r="R165" s="212">
        <f>Q165*H165</f>
        <v>7.7476000000000003</v>
      </c>
      <c r="S165" s="212">
        <v>0</v>
      </c>
      <c r="T165" s="21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4" t="s">
        <v>132</v>
      </c>
      <c r="AT165" s="214" t="s">
        <v>128</v>
      </c>
      <c r="AU165" s="214" t="s">
        <v>80</v>
      </c>
      <c r="AY165" s="16" t="s">
        <v>126</v>
      </c>
      <c r="BE165" s="215">
        <f>IF(N165="základní",J165,0)</f>
        <v>29575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13</v>
      </c>
      <c r="BK165" s="215">
        <f>ROUND(I165*H165,2)</f>
        <v>29575</v>
      </c>
      <c r="BL165" s="16" t="s">
        <v>132</v>
      </c>
      <c r="BM165" s="214" t="s">
        <v>207</v>
      </c>
    </row>
    <row r="166" s="2" customFormat="1" ht="24.15" customHeight="1">
      <c r="A166" s="31"/>
      <c r="B166" s="32"/>
      <c r="C166" s="203" t="s">
        <v>208</v>
      </c>
      <c r="D166" s="203" t="s">
        <v>128</v>
      </c>
      <c r="E166" s="204" t="s">
        <v>209</v>
      </c>
      <c r="F166" s="205" t="s">
        <v>210</v>
      </c>
      <c r="G166" s="206" t="s">
        <v>145</v>
      </c>
      <c r="H166" s="207">
        <v>50</v>
      </c>
      <c r="I166" s="208">
        <v>349</v>
      </c>
      <c r="J166" s="208">
        <f>ROUND(I166*H166,2)</f>
        <v>17450</v>
      </c>
      <c r="K166" s="209"/>
      <c r="L166" s="37"/>
      <c r="M166" s="210" t="s">
        <v>1</v>
      </c>
      <c r="N166" s="211" t="s">
        <v>39</v>
      </c>
      <c r="O166" s="212">
        <v>0.16300000000000001</v>
      </c>
      <c r="P166" s="212">
        <f>O166*H166</f>
        <v>8.1500000000000004</v>
      </c>
      <c r="Q166" s="212">
        <v>0.12895000000000001</v>
      </c>
      <c r="R166" s="212">
        <f>Q166*H166</f>
        <v>6.4475000000000007</v>
      </c>
      <c r="S166" s="212">
        <v>0</v>
      </c>
      <c r="T166" s="21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4" t="s">
        <v>132</v>
      </c>
      <c r="AT166" s="214" t="s">
        <v>128</v>
      </c>
      <c r="AU166" s="214" t="s">
        <v>80</v>
      </c>
      <c r="AY166" s="16" t="s">
        <v>126</v>
      </c>
      <c r="BE166" s="215">
        <f>IF(N166="základní",J166,0)</f>
        <v>17450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13</v>
      </c>
      <c r="BK166" s="215">
        <f>ROUND(I166*H166,2)</f>
        <v>17450</v>
      </c>
      <c r="BL166" s="16" t="s">
        <v>132</v>
      </c>
      <c r="BM166" s="214" t="s">
        <v>211</v>
      </c>
    </row>
    <row r="167" s="12" customFormat="1" ht="22.8" customHeight="1">
      <c r="A167" s="12"/>
      <c r="B167" s="188"/>
      <c r="C167" s="189"/>
      <c r="D167" s="190" t="s">
        <v>73</v>
      </c>
      <c r="E167" s="201" t="s">
        <v>167</v>
      </c>
      <c r="F167" s="201" t="s">
        <v>212</v>
      </c>
      <c r="G167" s="189"/>
      <c r="H167" s="189"/>
      <c r="I167" s="189"/>
      <c r="J167" s="202">
        <f>BK167</f>
        <v>528810.34000000008</v>
      </c>
      <c r="K167" s="189"/>
      <c r="L167" s="193"/>
      <c r="M167" s="194"/>
      <c r="N167" s="195"/>
      <c r="O167" s="195"/>
      <c r="P167" s="196">
        <f>SUM(P168:P206)</f>
        <v>483.37617999999998</v>
      </c>
      <c r="Q167" s="195"/>
      <c r="R167" s="196">
        <f>SUM(R168:R206)</f>
        <v>1.6053971999999999</v>
      </c>
      <c r="S167" s="195"/>
      <c r="T167" s="197">
        <f>SUM(T168:T206)</f>
        <v>0.075492000000000004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8" t="s">
        <v>13</v>
      </c>
      <c r="AT167" s="199" t="s">
        <v>73</v>
      </c>
      <c r="AU167" s="199" t="s">
        <v>13</v>
      </c>
      <c r="AY167" s="198" t="s">
        <v>126</v>
      </c>
      <c r="BK167" s="200">
        <f>SUM(BK168:BK206)</f>
        <v>528810.34000000008</v>
      </c>
    </row>
    <row r="168" s="2" customFormat="1" ht="33" customHeight="1">
      <c r="A168" s="31"/>
      <c r="B168" s="32"/>
      <c r="C168" s="203" t="s">
        <v>213</v>
      </c>
      <c r="D168" s="203" t="s">
        <v>128</v>
      </c>
      <c r="E168" s="204" t="s">
        <v>214</v>
      </c>
      <c r="F168" s="205" t="s">
        <v>215</v>
      </c>
      <c r="G168" s="206" t="s">
        <v>145</v>
      </c>
      <c r="H168" s="207">
        <v>6.5</v>
      </c>
      <c r="I168" s="208">
        <v>298</v>
      </c>
      <c r="J168" s="208">
        <f>ROUND(I168*H168,2)</f>
        <v>1937</v>
      </c>
      <c r="K168" s="209"/>
      <c r="L168" s="37"/>
      <c r="M168" s="210" t="s">
        <v>1</v>
      </c>
      <c r="N168" s="211" t="s">
        <v>39</v>
      </c>
      <c r="O168" s="212">
        <v>0.23899999999999999</v>
      </c>
      <c r="P168" s="212">
        <f>O168*H168</f>
        <v>1.5534999999999999</v>
      </c>
      <c r="Q168" s="212">
        <v>0.1295</v>
      </c>
      <c r="R168" s="212">
        <f>Q168*H168</f>
        <v>0.84175</v>
      </c>
      <c r="S168" s="212">
        <v>0</v>
      </c>
      <c r="T168" s="21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4" t="s">
        <v>132</v>
      </c>
      <c r="AT168" s="214" t="s">
        <v>128</v>
      </c>
      <c r="AU168" s="214" t="s">
        <v>80</v>
      </c>
      <c r="AY168" s="16" t="s">
        <v>126</v>
      </c>
      <c r="BE168" s="215">
        <f>IF(N168="základní",J168,0)</f>
        <v>1937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13</v>
      </c>
      <c r="BK168" s="215">
        <f>ROUND(I168*H168,2)</f>
        <v>1937</v>
      </c>
      <c r="BL168" s="16" t="s">
        <v>132</v>
      </c>
      <c r="BM168" s="214" t="s">
        <v>216</v>
      </c>
    </row>
    <row r="169" s="2" customFormat="1" ht="21.75" customHeight="1">
      <c r="A169" s="31"/>
      <c r="B169" s="32"/>
      <c r="C169" s="227" t="s">
        <v>217</v>
      </c>
      <c r="D169" s="227" t="s">
        <v>156</v>
      </c>
      <c r="E169" s="228" t="s">
        <v>218</v>
      </c>
      <c r="F169" s="229" t="s">
        <v>219</v>
      </c>
      <c r="G169" s="230" t="s">
        <v>145</v>
      </c>
      <c r="H169" s="231">
        <v>7</v>
      </c>
      <c r="I169" s="232">
        <v>97.900000000000006</v>
      </c>
      <c r="J169" s="232">
        <f>ROUND(I169*H169,2)</f>
        <v>685.29999999999995</v>
      </c>
      <c r="K169" s="233"/>
      <c r="L169" s="234"/>
      <c r="M169" s="235" t="s">
        <v>1</v>
      </c>
      <c r="N169" s="236" t="s">
        <v>39</v>
      </c>
      <c r="O169" s="212">
        <v>0</v>
      </c>
      <c r="P169" s="212">
        <f>O169*H169</f>
        <v>0</v>
      </c>
      <c r="Q169" s="212">
        <v>0.0263</v>
      </c>
      <c r="R169" s="212">
        <f>Q169*H169</f>
        <v>0.18410000000000001</v>
      </c>
      <c r="S169" s="212">
        <v>0</v>
      </c>
      <c r="T169" s="21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4" t="s">
        <v>160</v>
      </c>
      <c r="AT169" s="214" t="s">
        <v>156</v>
      </c>
      <c r="AU169" s="214" t="s">
        <v>80</v>
      </c>
      <c r="AY169" s="16" t="s">
        <v>126</v>
      </c>
      <c r="BE169" s="215">
        <f>IF(N169="základní",J169,0)</f>
        <v>685.29999999999995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13</v>
      </c>
      <c r="BK169" s="215">
        <f>ROUND(I169*H169,2)</f>
        <v>685.29999999999995</v>
      </c>
      <c r="BL169" s="16" t="s">
        <v>132</v>
      </c>
      <c r="BM169" s="214" t="s">
        <v>220</v>
      </c>
    </row>
    <row r="170" s="2" customFormat="1" ht="16.5" customHeight="1">
      <c r="A170" s="31"/>
      <c r="B170" s="32"/>
      <c r="C170" s="203" t="s">
        <v>7</v>
      </c>
      <c r="D170" s="203" t="s">
        <v>128</v>
      </c>
      <c r="E170" s="204" t="s">
        <v>221</v>
      </c>
      <c r="F170" s="205" t="s">
        <v>222</v>
      </c>
      <c r="G170" s="206" t="s">
        <v>223</v>
      </c>
      <c r="H170" s="207">
        <v>1</v>
      </c>
      <c r="I170" s="208">
        <v>1500</v>
      </c>
      <c r="J170" s="208">
        <f>ROUND(I170*H170,2)</f>
        <v>1500</v>
      </c>
      <c r="K170" s="209"/>
      <c r="L170" s="37"/>
      <c r="M170" s="210" t="s">
        <v>1</v>
      </c>
      <c r="N170" s="211" t="s">
        <v>39</v>
      </c>
      <c r="O170" s="212">
        <v>0</v>
      </c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4" t="s">
        <v>132</v>
      </c>
      <c r="AT170" s="214" t="s">
        <v>128</v>
      </c>
      <c r="AU170" s="214" t="s">
        <v>80</v>
      </c>
      <c r="AY170" s="16" t="s">
        <v>126</v>
      </c>
      <c r="BE170" s="215">
        <f>IF(N170="základní",J170,0)</f>
        <v>1500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13</v>
      </c>
      <c r="BK170" s="215">
        <f>ROUND(I170*H170,2)</f>
        <v>1500</v>
      </c>
      <c r="BL170" s="16" t="s">
        <v>132</v>
      </c>
      <c r="BM170" s="214" t="s">
        <v>224</v>
      </c>
    </row>
    <row r="171" s="2" customFormat="1" ht="24.15" customHeight="1">
      <c r="A171" s="31"/>
      <c r="B171" s="32"/>
      <c r="C171" s="203" t="s">
        <v>225</v>
      </c>
      <c r="D171" s="203" t="s">
        <v>128</v>
      </c>
      <c r="E171" s="204" t="s">
        <v>226</v>
      </c>
      <c r="F171" s="205" t="s">
        <v>227</v>
      </c>
      <c r="G171" s="206" t="s">
        <v>228</v>
      </c>
      <c r="H171" s="207">
        <v>0.20000000000000001</v>
      </c>
      <c r="I171" s="208">
        <v>4240</v>
      </c>
      <c r="J171" s="208">
        <f>ROUND(I171*H171,2)</f>
        <v>848</v>
      </c>
      <c r="K171" s="209"/>
      <c r="L171" s="37"/>
      <c r="M171" s="210" t="s">
        <v>1</v>
      </c>
      <c r="N171" s="211" t="s">
        <v>39</v>
      </c>
      <c r="O171" s="212">
        <v>1.442</v>
      </c>
      <c r="P171" s="212">
        <f>O171*H171</f>
        <v>0.28839999999999999</v>
      </c>
      <c r="Q171" s="212">
        <v>2.2563399999999998</v>
      </c>
      <c r="R171" s="212">
        <f>Q171*H171</f>
        <v>0.451268</v>
      </c>
      <c r="S171" s="212">
        <v>0</v>
      </c>
      <c r="T171" s="21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4" t="s">
        <v>132</v>
      </c>
      <c r="AT171" s="214" t="s">
        <v>128</v>
      </c>
      <c r="AU171" s="214" t="s">
        <v>80</v>
      </c>
      <c r="AY171" s="16" t="s">
        <v>126</v>
      </c>
      <c r="BE171" s="215">
        <f>IF(N171="základní",J171,0)</f>
        <v>848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13</v>
      </c>
      <c r="BK171" s="215">
        <f>ROUND(I171*H171,2)</f>
        <v>848</v>
      </c>
      <c r="BL171" s="16" t="s">
        <v>132</v>
      </c>
      <c r="BM171" s="214" t="s">
        <v>229</v>
      </c>
    </row>
    <row r="172" s="2" customFormat="1" ht="44.25" customHeight="1">
      <c r="A172" s="31"/>
      <c r="B172" s="32"/>
      <c r="C172" s="203" t="s">
        <v>230</v>
      </c>
      <c r="D172" s="203" t="s">
        <v>128</v>
      </c>
      <c r="E172" s="204" t="s">
        <v>231</v>
      </c>
      <c r="F172" s="205" t="s">
        <v>232</v>
      </c>
      <c r="G172" s="206" t="s">
        <v>223</v>
      </c>
      <c r="H172" s="207">
        <v>3</v>
      </c>
      <c r="I172" s="208">
        <v>3970</v>
      </c>
      <c r="J172" s="208">
        <f>ROUND(I172*H172,2)</f>
        <v>11910</v>
      </c>
      <c r="K172" s="209"/>
      <c r="L172" s="37"/>
      <c r="M172" s="210" t="s">
        <v>1</v>
      </c>
      <c r="N172" s="211" t="s">
        <v>39</v>
      </c>
      <c r="O172" s="212">
        <v>5.1299999999999999</v>
      </c>
      <c r="P172" s="212">
        <f>O172*H172</f>
        <v>15.390000000000001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4" t="s">
        <v>132</v>
      </c>
      <c r="AT172" s="214" t="s">
        <v>128</v>
      </c>
      <c r="AU172" s="214" t="s">
        <v>80</v>
      </c>
      <c r="AY172" s="16" t="s">
        <v>126</v>
      </c>
      <c r="BE172" s="215">
        <f>IF(N172="základní",J172,0)</f>
        <v>11910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13</v>
      </c>
      <c r="BK172" s="215">
        <f>ROUND(I172*H172,2)</f>
        <v>11910</v>
      </c>
      <c r="BL172" s="16" t="s">
        <v>132</v>
      </c>
      <c r="BM172" s="214" t="s">
        <v>233</v>
      </c>
    </row>
    <row r="173" s="2" customFormat="1" ht="33" customHeight="1">
      <c r="A173" s="31"/>
      <c r="B173" s="32"/>
      <c r="C173" s="203" t="s">
        <v>234</v>
      </c>
      <c r="D173" s="203" t="s">
        <v>128</v>
      </c>
      <c r="E173" s="204" t="s">
        <v>235</v>
      </c>
      <c r="F173" s="205" t="s">
        <v>236</v>
      </c>
      <c r="G173" s="206" t="s">
        <v>131</v>
      </c>
      <c r="H173" s="207">
        <v>1161.5</v>
      </c>
      <c r="I173" s="208">
        <v>66.900000000000006</v>
      </c>
      <c r="J173" s="208">
        <f>ROUND(I173*H173,2)</f>
        <v>77704.350000000006</v>
      </c>
      <c r="K173" s="209"/>
      <c r="L173" s="37"/>
      <c r="M173" s="210" t="s">
        <v>1</v>
      </c>
      <c r="N173" s="211" t="s">
        <v>39</v>
      </c>
      <c r="O173" s="212">
        <v>0.119</v>
      </c>
      <c r="P173" s="212">
        <f>O173*H173</f>
        <v>138.21850000000001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4" t="s">
        <v>132</v>
      </c>
      <c r="AT173" s="214" t="s">
        <v>128</v>
      </c>
      <c r="AU173" s="214" t="s">
        <v>80</v>
      </c>
      <c r="AY173" s="16" t="s">
        <v>126</v>
      </c>
      <c r="BE173" s="215">
        <f>IF(N173="základní",J173,0)</f>
        <v>77704.350000000006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13</v>
      </c>
      <c r="BK173" s="215">
        <f>ROUND(I173*H173,2)</f>
        <v>77704.350000000006</v>
      </c>
      <c r="BL173" s="16" t="s">
        <v>132</v>
      </c>
      <c r="BM173" s="214" t="s">
        <v>237</v>
      </c>
    </row>
    <row r="174" s="13" customFormat="1">
      <c r="A174" s="13"/>
      <c r="B174" s="216"/>
      <c r="C174" s="217"/>
      <c r="D174" s="218" t="s">
        <v>141</v>
      </c>
      <c r="E174" s="219" t="s">
        <v>1</v>
      </c>
      <c r="F174" s="220" t="s">
        <v>238</v>
      </c>
      <c r="G174" s="217"/>
      <c r="H174" s="221">
        <v>252</v>
      </c>
      <c r="I174" s="217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141</v>
      </c>
      <c r="AU174" s="226" t="s">
        <v>80</v>
      </c>
      <c r="AV174" s="13" t="s">
        <v>80</v>
      </c>
      <c r="AW174" s="13" t="s">
        <v>30</v>
      </c>
      <c r="AX174" s="13" t="s">
        <v>74</v>
      </c>
      <c r="AY174" s="226" t="s">
        <v>126</v>
      </c>
    </row>
    <row r="175" s="13" customFormat="1">
      <c r="A175" s="13"/>
      <c r="B175" s="216"/>
      <c r="C175" s="217"/>
      <c r="D175" s="218" t="s">
        <v>141</v>
      </c>
      <c r="E175" s="219" t="s">
        <v>1</v>
      </c>
      <c r="F175" s="220" t="s">
        <v>239</v>
      </c>
      <c r="G175" s="217"/>
      <c r="H175" s="221">
        <v>82.5</v>
      </c>
      <c r="I175" s="217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141</v>
      </c>
      <c r="AU175" s="226" t="s">
        <v>80</v>
      </c>
      <c r="AV175" s="13" t="s">
        <v>80</v>
      </c>
      <c r="AW175" s="13" t="s">
        <v>30</v>
      </c>
      <c r="AX175" s="13" t="s">
        <v>74</v>
      </c>
      <c r="AY175" s="226" t="s">
        <v>126</v>
      </c>
    </row>
    <row r="176" s="13" customFormat="1">
      <c r="A176" s="13"/>
      <c r="B176" s="216"/>
      <c r="C176" s="217"/>
      <c r="D176" s="218" t="s">
        <v>141</v>
      </c>
      <c r="E176" s="219" t="s">
        <v>1</v>
      </c>
      <c r="F176" s="220" t="s">
        <v>240</v>
      </c>
      <c r="G176" s="217"/>
      <c r="H176" s="221">
        <v>33</v>
      </c>
      <c r="I176" s="217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6" t="s">
        <v>141</v>
      </c>
      <c r="AU176" s="226" t="s">
        <v>80</v>
      </c>
      <c r="AV176" s="13" t="s">
        <v>80</v>
      </c>
      <c r="AW176" s="13" t="s">
        <v>30</v>
      </c>
      <c r="AX176" s="13" t="s">
        <v>74</v>
      </c>
      <c r="AY176" s="226" t="s">
        <v>126</v>
      </c>
    </row>
    <row r="177" s="13" customFormat="1">
      <c r="A177" s="13"/>
      <c r="B177" s="216"/>
      <c r="C177" s="217"/>
      <c r="D177" s="218" t="s">
        <v>141</v>
      </c>
      <c r="E177" s="219" t="s">
        <v>1</v>
      </c>
      <c r="F177" s="220" t="s">
        <v>241</v>
      </c>
      <c r="G177" s="217"/>
      <c r="H177" s="221">
        <v>464</v>
      </c>
      <c r="I177" s="217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141</v>
      </c>
      <c r="AU177" s="226" t="s">
        <v>80</v>
      </c>
      <c r="AV177" s="13" t="s">
        <v>80</v>
      </c>
      <c r="AW177" s="13" t="s">
        <v>30</v>
      </c>
      <c r="AX177" s="13" t="s">
        <v>74</v>
      </c>
      <c r="AY177" s="226" t="s">
        <v>126</v>
      </c>
    </row>
    <row r="178" s="13" customFormat="1">
      <c r="A178" s="13"/>
      <c r="B178" s="216"/>
      <c r="C178" s="217"/>
      <c r="D178" s="218" t="s">
        <v>141</v>
      </c>
      <c r="E178" s="219" t="s">
        <v>1</v>
      </c>
      <c r="F178" s="220" t="s">
        <v>242</v>
      </c>
      <c r="G178" s="217"/>
      <c r="H178" s="221">
        <v>330</v>
      </c>
      <c r="I178" s="217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6" t="s">
        <v>141</v>
      </c>
      <c r="AU178" s="226" t="s">
        <v>80</v>
      </c>
      <c r="AV178" s="13" t="s">
        <v>80</v>
      </c>
      <c r="AW178" s="13" t="s">
        <v>30</v>
      </c>
      <c r="AX178" s="13" t="s">
        <v>74</v>
      </c>
      <c r="AY178" s="226" t="s">
        <v>126</v>
      </c>
    </row>
    <row r="179" s="14" customFormat="1">
      <c r="A179" s="14"/>
      <c r="B179" s="237"/>
      <c r="C179" s="238"/>
      <c r="D179" s="218" t="s">
        <v>141</v>
      </c>
      <c r="E179" s="239" t="s">
        <v>1</v>
      </c>
      <c r="F179" s="240" t="s">
        <v>243</v>
      </c>
      <c r="G179" s="238"/>
      <c r="H179" s="241">
        <v>1161.5</v>
      </c>
      <c r="I179" s="238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141</v>
      </c>
      <c r="AU179" s="246" t="s">
        <v>80</v>
      </c>
      <c r="AV179" s="14" t="s">
        <v>132</v>
      </c>
      <c r="AW179" s="14" t="s">
        <v>30</v>
      </c>
      <c r="AX179" s="14" t="s">
        <v>13</v>
      </c>
      <c r="AY179" s="246" t="s">
        <v>126</v>
      </c>
    </row>
    <row r="180" s="2" customFormat="1" ht="37.8" customHeight="1">
      <c r="A180" s="31"/>
      <c r="B180" s="32"/>
      <c r="C180" s="203" t="s">
        <v>244</v>
      </c>
      <c r="D180" s="203" t="s">
        <v>128</v>
      </c>
      <c r="E180" s="204" t="s">
        <v>245</v>
      </c>
      <c r="F180" s="205" t="s">
        <v>246</v>
      </c>
      <c r="G180" s="206" t="s">
        <v>131</v>
      </c>
      <c r="H180" s="207">
        <v>104535</v>
      </c>
      <c r="I180" s="208">
        <v>1.9099999999999999</v>
      </c>
      <c r="J180" s="208">
        <f>ROUND(I180*H180,2)</f>
        <v>199661.85000000001</v>
      </c>
      <c r="K180" s="209"/>
      <c r="L180" s="37"/>
      <c r="M180" s="210" t="s">
        <v>1</v>
      </c>
      <c r="N180" s="211" t="s">
        <v>39</v>
      </c>
      <c r="O180" s="212">
        <v>0</v>
      </c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4" t="s">
        <v>132</v>
      </c>
      <c r="AT180" s="214" t="s">
        <v>128</v>
      </c>
      <c r="AU180" s="214" t="s">
        <v>80</v>
      </c>
      <c r="AY180" s="16" t="s">
        <v>126</v>
      </c>
      <c r="BE180" s="215">
        <f>IF(N180="základní",J180,0)</f>
        <v>199661.85000000001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13</v>
      </c>
      <c r="BK180" s="215">
        <f>ROUND(I180*H180,2)</f>
        <v>199661.85000000001</v>
      </c>
      <c r="BL180" s="16" t="s">
        <v>132</v>
      </c>
      <c r="BM180" s="214" t="s">
        <v>247</v>
      </c>
    </row>
    <row r="181" s="13" customFormat="1">
      <c r="A181" s="13"/>
      <c r="B181" s="216"/>
      <c r="C181" s="217"/>
      <c r="D181" s="218" t="s">
        <v>141</v>
      </c>
      <c r="E181" s="217"/>
      <c r="F181" s="220" t="s">
        <v>248</v>
      </c>
      <c r="G181" s="217"/>
      <c r="H181" s="221">
        <v>104535</v>
      </c>
      <c r="I181" s="217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6" t="s">
        <v>141</v>
      </c>
      <c r="AU181" s="226" t="s">
        <v>80</v>
      </c>
      <c r="AV181" s="13" t="s">
        <v>80</v>
      </c>
      <c r="AW181" s="13" t="s">
        <v>4</v>
      </c>
      <c r="AX181" s="13" t="s">
        <v>13</v>
      </c>
      <c r="AY181" s="226" t="s">
        <v>126</v>
      </c>
    </row>
    <row r="182" s="2" customFormat="1" ht="33" customHeight="1">
      <c r="A182" s="31"/>
      <c r="B182" s="32"/>
      <c r="C182" s="203" t="s">
        <v>249</v>
      </c>
      <c r="D182" s="203" t="s">
        <v>128</v>
      </c>
      <c r="E182" s="204" t="s">
        <v>250</v>
      </c>
      <c r="F182" s="205" t="s">
        <v>251</v>
      </c>
      <c r="G182" s="206" t="s">
        <v>131</v>
      </c>
      <c r="H182" s="207">
        <v>1161.5</v>
      </c>
      <c r="I182" s="208">
        <v>41.700000000000003</v>
      </c>
      <c r="J182" s="208">
        <f>ROUND(I182*H182,2)</f>
        <v>48434.550000000003</v>
      </c>
      <c r="K182" s="209"/>
      <c r="L182" s="37"/>
      <c r="M182" s="210" t="s">
        <v>1</v>
      </c>
      <c r="N182" s="211" t="s">
        <v>39</v>
      </c>
      <c r="O182" s="212">
        <v>0.075999999999999998</v>
      </c>
      <c r="P182" s="212">
        <f>O182*H182</f>
        <v>88.274000000000001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4" t="s">
        <v>132</v>
      </c>
      <c r="AT182" s="214" t="s">
        <v>128</v>
      </c>
      <c r="AU182" s="214" t="s">
        <v>80</v>
      </c>
      <c r="AY182" s="16" t="s">
        <v>126</v>
      </c>
      <c r="BE182" s="215">
        <f>IF(N182="základní",J182,0)</f>
        <v>48434.550000000003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13</v>
      </c>
      <c r="BK182" s="215">
        <f>ROUND(I182*H182,2)</f>
        <v>48434.550000000003</v>
      </c>
      <c r="BL182" s="16" t="s">
        <v>132</v>
      </c>
      <c r="BM182" s="214" t="s">
        <v>252</v>
      </c>
    </row>
    <row r="183" s="2" customFormat="1" ht="16.5" customHeight="1">
      <c r="A183" s="31"/>
      <c r="B183" s="32"/>
      <c r="C183" s="203" t="s">
        <v>253</v>
      </c>
      <c r="D183" s="203" t="s">
        <v>128</v>
      </c>
      <c r="E183" s="204" t="s">
        <v>254</v>
      </c>
      <c r="F183" s="205" t="s">
        <v>255</v>
      </c>
      <c r="G183" s="206" t="s">
        <v>131</v>
      </c>
      <c r="H183" s="207">
        <v>1161.5</v>
      </c>
      <c r="I183" s="208">
        <v>23.899999999999999</v>
      </c>
      <c r="J183" s="208">
        <f>ROUND(I183*H183,2)</f>
        <v>27759.849999999999</v>
      </c>
      <c r="K183" s="209"/>
      <c r="L183" s="37"/>
      <c r="M183" s="210" t="s">
        <v>1</v>
      </c>
      <c r="N183" s="211" t="s">
        <v>39</v>
      </c>
      <c r="O183" s="212">
        <v>0.049000000000000002</v>
      </c>
      <c r="P183" s="212">
        <f>O183*H183</f>
        <v>56.913499999999999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4" t="s">
        <v>132</v>
      </c>
      <c r="AT183" s="214" t="s">
        <v>128</v>
      </c>
      <c r="AU183" s="214" t="s">
        <v>80</v>
      </c>
      <c r="AY183" s="16" t="s">
        <v>126</v>
      </c>
      <c r="BE183" s="215">
        <f>IF(N183="základní",J183,0)</f>
        <v>27759.849999999999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13</v>
      </c>
      <c r="BK183" s="215">
        <f>ROUND(I183*H183,2)</f>
        <v>27759.849999999999</v>
      </c>
      <c r="BL183" s="16" t="s">
        <v>132</v>
      </c>
      <c r="BM183" s="214" t="s">
        <v>256</v>
      </c>
    </row>
    <row r="184" s="2" customFormat="1" ht="16.5" customHeight="1">
      <c r="A184" s="31"/>
      <c r="B184" s="32"/>
      <c r="C184" s="203" t="s">
        <v>257</v>
      </c>
      <c r="D184" s="203" t="s">
        <v>128</v>
      </c>
      <c r="E184" s="204" t="s">
        <v>258</v>
      </c>
      <c r="F184" s="205" t="s">
        <v>259</v>
      </c>
      <c r="G184" s="206" t="s">
        <v>131</v>
      </c>
      <c r="H184" s="207">
        <v>104535</v>
      </c>
      <c r="I184" s="208">
        <v>0.37</v>
      </c>
      <c r="J184" s="208">
        <f>ROUND(I184*H184,2)</f>
        <v>38677.949999999997</v>
      </c>
      <c r="K184" s="209"/>
      <c r="L184" s="37"/>
      <c r="M184" s="210" t="s">
        <v>1</v>
      </c>
      <c r="N184" s="211" t="s">
        <v>39</v>
      </c>
      <c r="O184" s="212">
        <v>0</v>
      </c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4" t="s">
        <v>132</v>
      </c>
      <c r="AT184" s="214" t="s">
        <v>128</v>
      </c>
      <c r="AU184" s="214" t="s">
        <v>80</v>
      </c>
      <c r="AY184" s="16" t="s">
        <v>126</v>
      </c>
      <c r="BE184" s="215">
        <f>IF(N184="základní",J184,0)</f>
        <v>38677.949999999997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13</v>
      </c>
      <c r="BK184" s="215">
        <f>ROUND(I184*H184,2)</f>
        <v>38677.949999999997</v>
      </c>
      <c r="BL184" s="16" t="s">
        <v>132</v>
      </c>
      <c r="BM184" s="214" t="s">
        <v>260</v>
      </c>
    </row>
    <row r="185" s="13" customFormat="1">
      <c r="A185" s="13"/>
      <c r="B185" s="216"/>
      <c r="C185" s="217"/>
      <c r="D185" s="218" t="s">
        <v>141</v>
      </c>
      <c r="E185" s="217"/>
      <c r="F185" s="220" t="s">
        <v>248</v>
      </c>
      <c r="G185" s="217"/>
      <c r="H185" s="221">
        <v>104535</v>
      </c>
      <c r="I185" s="217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6" t="s">
        <v>141</v>
      </c>
      <c r="AU185" s="226" t="s">
        <v>80</v>
      </c>
      <c r="AV185" s="13" t="s">
        <v>80</v>
      </c>
      <c r="AW185" s="13" t="s">
        <v>4</v>
      </c>
      <c r="AX185" s="13" t="s">
        <v>13</v>
      </c>
      <c r="AY185" s="226" t="s">
        <v>126</v>
      </c>
    </row>
    <row r="186" s="2" customFormat="1" ht="21.75" customHeight="1">
      <c r="A186" s="31"/>
      <c r="B186" s="32"/>
      <c r="C186" s="203" t="s">
        <v>261</v>
      </c>
      <c r="D186" s="203" t="s">
        <v>128</v>
      </c>
      <c r="E186" s="204" t="s">
        <v>262</v>
      </c>
      <c r="F186" s="205" t="s">
        <v>263</v>
      </c>
      <c r="G186" s="206" t="s">
        <v>131</v>
      </c>
      <c r="H186" s="207">
        <v>1161.5</v>
      </c>
      <c r="I186" s="208">
        <v>16.100000000000001</v>
      </c>
      <c r="J186" s="208">
        <f>ROUND(I186*H186,2)</f>
        <v>18700.150000000001</v>
      </c>
      <c r="K186" s="209"/>
      <c r="L186" s="37"/>
      <c r="M186" s="210" t="s">
        <v>1</v>
      </c>
      <c r="N186" s="211" t="s">
        <v>39</v>
      </c>
      <c r="O186" s="212">
        <v>0.033000000000000002</v>
      </c>
      <c r="P186" s="212">
        <f>O186*H186</f>
        <v>38.329500000000003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4" t="s">
        <v>132</v>
      </c>
      <c r="AT186" s="214" t="s">
        <v>128</v>
      </c>
      <c r="AU186" s="214" t="s">
        <v>80</v>
      </c>
      <c r="AY186" s="16" t="s">
        <v>126</v>
      </c>
      <c r="BE186" s="215">
        <f>IF(N186="základní",J186,0)</f>
        <v>18700.150000000001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13</v>
      </c>
      <c r="BK186" s="215">
        <f>ROUND(I186*H186,2)</f>
        <v>18700.150000000001</v>
      </c>
      <c r="BL186" s="16" t="s">
        <v>132</v>
      </c>
      <c r="BM186" s="214" t="s">
        <v>264</v>
      </c>
    </row>
    <row r="187" s="2" customFormat="1" ht="16.5" customHeight="1">
      <c r="A187" s="31"/>
      <c r="B187" s="32"/>
      <c r="C187" s="203" t="s">
        <v>265</v>
      </c>
      <c r="D187" s="203" t="s">
        <v>128</v>
      </c>
      <c r="E187" s="204" t="s">
        <v>266</v>
      </c>
      <c r="F187" s="205" t="s">
        <v>267</v>
      </c>
      <c r="G187" s="206" t="s">
        <v>145</v>
      </c>
      <c r="H187" s="207">
        <v>12</v>
      </c>
      <c r="I187" s="208">
        <v>177</v>
      </c>
      <c r="J187" s="208">
        <f>ROUND(I187*H187,2)</f>
        <v>2124</v>
      </c>
      <c r="K187" s="209"/>
      <c r="L187" s="37"/>
      <c r="M187" s="210" t="s">
        <v>1</v>
      </c>
      <c r="N187" s="211" t="s">
        <v>39</v>
      </c>
      <c r="O187" s="212">
        <v>0.34300000000000003</v>
      </c>
      <c r="P187" s="212">
        <f>O187*H187</f>
        <v>4.1160000000000005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4" t="s">
        <v>132</v>
      </c>
      <c r="AT187" s="214" t="s">
        <v>128</v>
      </c>
      <c r="AU187" s="214" t="s">
        <v>80</v>
      </c>
      <c r="AY187" s="16" t="s">
        <v>126</v>
      </c>
      <c r="BE187" s="215">
        <f>IF(N187="základní",J187,0)</f>
        <v>2124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13</v>
      </c>
      <c r="BK187" s="215">
        <f>ROUND(I187*H187,2)</f>
        <v>2124</v>
      </c>
      <c r="BL187" s="16" t="s">
        <v>132</v>
      </c>
      <c r="BM187" s="214" t="s">
        <v>268</v>
      </c>
    </row>
    <row r="188" s="13" customFormat="1">
      <c r="A188" s="13"/>
      <c r="B188" s="216"/>
      <c r="C188" s="217"/>
      <c r="D188" s="218" t="s">
        <v>141</v>
      </c>
      <c r="E188" s="219" t="s">
        <v>1</v>
      </c>
      <c r="F188" s="220" t="s">
        <v>269</v>
      </c>
      <c r="G188" s="217"/>
      <c r="H188" s="221">
        <v>12</v>
      </c>
      <c r="I188" s="217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6" t="s">
        <v>141</v>
      </c>
      <c r="AU188" s="226" t="s">
        <v>80</v>
      </c>
      <c r="AV188" s="13" t="s">
        <v>80</v>
      </c>
      <c r="AW188" s="13" t="s">
        <v>30</v>
      </c>
      <c r="AX188" s="13" t="s">
        <v>13</v>
      </c>
      <c r="AY188" s="226" t="s">
        <v>126</v>
      </c>
    </row>
    <row r="189" s="2" customFormat="1" ht="24.15" customHeight="1">
      <c r="A189" s="31"/>
      <c r="B189" s="32"/>
      <c r="C189" s="203" t="s">
        <v>270</v>
      </c>
      <c r="D189" s="203" t="s">
        <v>128</v>
      </c>
      <c r="E189" s="204" t="s">
        <v>271</v>
      </c>
      <c r="F189" s="205" t="s">
        <v>272</v>
      </c>
      <c r="G189" s="206" t="s">
        <v>145</v>
      </c>
      <c r="H189" s="207">
        <v>1080</v>
      </c>
      <c r="I189" s="208">
        <v>2.5899999999999999</v>
      </c>
      <c r="J189" s="208">
        <f>ROUND(I189*H189,2)</f>
        <v>2797.1999999999998</v>
      </c>
      <c r="K189" s="209"/>
      <c r="L189" s="37"/>
      <c r="M189" s="210" t="s">
        <v>1</v>
      </c>
      <c r="N189" s="211" t="s">
        <v>39</v>
      </c>
      <c r="O189" s="212">
        <v>0</v>
      </c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4" t="s">
        <v>132</v>
      </c>
      <c r="AT189" s="214" t="s">
        <v>128</v>
      </c>
      <c r="AU189" s="214" t="s">
        <v>80</v>
      </c>
      <c r="AY189" s="16" t="s">
        <v>126</v>
      </c>
      <c r="BE189" s="215">
        <f>IF(N189="základní",J189,0)</f>
        <v>2797.1999999999998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13</v>
      </c>
      <c r="BK189" s="215">
        <f>ROUND(I189*H189,2)</f>
        <v>2797.1999999999998</v>
      </c>
      <c r="BL189" s="16" t="s">
        <v>132</v>
      </c>
      <c r="BM189" s="214" t="s">
        <v>273</v>
      </c>
    </row>
    <row r="190" s="13" customFormat="1">
      <c r="A190" s="13"/>
      <c r="B190" s="216"/>
      <c r="C190" s="217"/>
      <c r="D190" s="218" t="s">
        <v>141</v>
      </c>
      <c r="E190" s="217"/>
      <c r="F190" s="220" t="s">
        <v>274</v>
      </c>
      <c r="G190" s="217"/>
      <c r="H190" s="221">
        <v>1080</v>
      </c>
      <c r="I190" s="217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141</v>
      </c>
      <c r="AU190" s="226" t="s">
        <v>80</v>
      </c>
      <c r="AV190" s="13" t="s">
        <v>80</v>
      </c>
      <c r="AW190" s="13" t="s">
        <v>4</v>
      </c>
      <c r="AX190" s="13" t="s">
        <v>13</v>
      </c>
      <c r="AY190" s="226" t="s">
        <v>126</v>
      </c>
    </row>
    <row r="191" s="2" customFormat="1" ht="16.5" customHeight="1">
      <c r="A191" s="31"/>
      <c r="B191" s="32"/>
      <c r="C191" s="203" t="s">
        <v>275</v>
      </c>
      <c r="D191" s="203" t="s">
        <v>128</v>
      </c>
      <c r="E191" s="204" t="s">
        <v>276</v>
      </c>
      <c r="F191" s="205" t="s">
        <v>277</v>
      </c>
      <c r="G191" s="206" t="s">
        <v>145</v>
      </c>
      <c r="H191" s="207">
        <v>12</v>
      </c>
      <c r="I191" s="208">
        <v>98.200000000000003</v>
      </c>
      <c r="J191" s="208">
        <f>ROUND(I191*H191,2)</f>
        <v>1178.4000000000001</v>
      </c>
      <c r="K191" s="209"/>
      <c r="L191" s="37"/>
      <c r="M191" s="210" t="s">
        <v>1</v>
      </c>
      <c r="N191" s="211" t="s">
        <v>39</v>
      </c>
      <c r="O191" s="212">
        <v>0.192</v>
      </c>
      <c r="P191" s="212">
        <f>O191*H191</f>
        <v>2.3040000000000003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4" t="s">
        <v>132</v>
      </c>
      <c r="AT191" s="214" t="s">
        <v>128</v>
      </c>
      <c r="AU191" s="214" t="s">
        <v>80</v>
      </c>
      <c r="AY191" s="16" t="s">
        <v>126</v>
      </c>
      <c r="BE191" s="215">
        <f>IF(N191="základní",J191,0)</f>
        <v>1178.4000000000001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13</v>
      </c>
      <c r="BK191" s="215">
        <f>ROUND(I191*H191,2)</f>
        <v>1178.4000000000001</v>
      </c>
      <c r="BL191" s="16" t="s">
        <v>132</v>
      </c>
      <c r="BM191" s="214" t="s">
        <v>278</v>
      </c>
    </row>
    <row r="192" s="2" customFormat="1" ht="33" customHeight="1">
      <c r="A192" s="31"/>
      <c r="B192" s="32"/>
      <c r="C192" s="203" t="s">
        <v>279</v>
      </c>
      <c r="D192" s="203" t="s">
        <v>128</v>
      </c>
      <c r="E192" s="204" t="s">
        <v>280</v>
      </c>
      <c r="F192" s="205" t="s">
        <v>281</v>
      </c>
      <c r="G192" s="206" t="s">
        <v>223</v>
      </c>
      <c r="H192" s="207">
        <v>2</v>
      </c>
      <c r="I192" s="208">
        <v>2780</v>
      </c>
      <c r="J192" s="208">
        <f>ROUND(I192*H192,2)</f>
        <v>5560</v>
      </c>
      <c r="K192" s="209"/>
      <c r="L192" s="37"/>
      <c r="M192" s="210" t="s">
        <v>1</v>
      </c>
      <c r="N192" s="211" t="s">
        <v>39</v>
      </c>
      <c r="O192" s="212">
        <v>5.6440000000000001</v>
      </c>
      <c r="P192" s="212">
        <f>O192*H192</f>
        <v>11.288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4" t="s">
        <v>132</v>
      </c>
      <c r="AT192" s="214" t="s">
        <v>128</v>
      </c>
      <c r="AU192" s="214" t="s">
        <v>80</v>
      </c>
      <c r="AY192" s="16" t="s">
        <v>126</v>
      </c>
      <c r="BE192" s="215">
        <f>IF(N192="základní",J192,0)</f>
        <v>5560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13</v>
      </c>
      <c r="BK192" s="215">
        <f>ROUND(I192*H192,2)</f>
        <v>5560</v>
      </c>
      <c r="BL192" s="16" t="s">
        <v>132</v>
      </c>
      <c r="BM192" s="214" t="s">
        <v>282</v>
      </c>
    </row>
    <row r="193" s="2" customFormat="1" ht="33" customHeight="1">
      <c r="A193" s="31"/>
      <c r="B193" s="32"/>
      <c r="C193" s="203" t="s">
        <v>283</v>
      </c>
      <c r="D193" s="203" t="s">
        <v>128</v>
      </c>
      <c r="E193" s="204" t="s">
        <v>284</v>
      </c>
      <c r="F193" s="205" t="s">
        <v>285</v>
      </c>
      <c r="G193" s="206" t="s">
        <v>223</v>
      </c>
      <c r="H193" s="207">
        <v>20</v>
      </c>
      <c r="I193" s="208">
        <v>358</v>
      </c>
      <c r="J193" s="208">
        <f>ROUND(I193*H193,2)</f>
        <v>7160</v>
      </c>
      <c r="K193" s="209"/>
      <c r="L193" s="37"/>
      <c r="M193" s="210" t="s">
        <v>1</v>
      </c>
      <c r="N193" s="211" t="s">
        <v>39</v>
      </c>
      <c r="O193" s="212">
        <v>0</v>
      </c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4" t="s">
        <v>132</v>
      </c>
      <c r="AT193" s="214" t="s">
        <v>128</v>
      </c>
      <c r="AU193" s="214" t="s">
        <v>80</v>
      </c>
      <c r="AY193" s="16" t="s">
        <v>126</v>
      </c>
      <c r="BE193" s="215">
        <f>IF(N193="základní",J193,0)</f>
        <v>7160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13</v>
      </c>
      <c r="BK193" s="215">
        <f>ROUND(I193*H193,2)</f>
        <v>7160</v>
      </c>
      <c r="BL193" s="16" t="s">
        <v>132</v>
      </c>
      <c r="BM193" s="214" t="s">
        <v>286</v>
      </c>
    </row>
    <row r="194" s="13" customFormat="1">
      <c r="A194" s="13"/>
      <c r="B194" s="216"/>
      <c r="C194" s="217"/>
      <c r="D194" s="218" t="s">
        <v>141</v>
      </c>
      <c r="E194" s="217"/>
      <c r="F194" s="220" t="s">
        <v>287</v>
      </c>
      <c r="G194" s="217"/>
      <c r="H194" s="221">
        <v>20</v>
      </c>
      <c r="I194" s="217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6" t="s">
        <v>141</v>
      </c>
      <c r="AU194" s="226" t="s">
        <v>80</v>
      </c>
      <c r="AV194" s="13" t="s">
        <v>80</v>
      </c>
      <c r="AW194" s="13" t="s">
        <v>4</v>
      </c>
      <c r="AX194" s="13" t="s">
        <v>13</v>
      </c>
      <c r="AY194" s="226" t="s">
        <v>126</v>
      </c>
    </row>
    <row r="195" s="2" customFormat="1" ht="33" customHeight="1">
      <c r="A195" s="31"/>
      <c r="B195" s="32"/>
      <c r="C195" s="203" t="s">
        <v>288</v>
      </c>
      <c r="D195" s="203" t="s">
        <v>128</v>
      </c>
      <c r="E195" s="204" t="s">
        <v>289</v>
      </c>
      <c r="F195" s="205" t="s">
        <v>290</v>
      </c>
      <c r="G195" s="206" t="s">
        <v>223</v>
      </c>
      <c r="H195" s="207">
        <v>2</v>
      </c>
      <c r="I195" s="208">
        <v>1790</v>
      </c>
      <c r="J195" s="208">
        <f>ROUND(I195*H195,2)</f>
        <v>3580</v>
      </c>
      <c r="K195" s="209"/>
      <c r="L195" s="37"/>
      <c r="M195" s="210" t="s">
        <v>1</v>
      </c>
      <c r="N195" s="211" t="s">
        <v>39</v>
      </c>
      <c r="O195" s="212">
        <v>3.637</v>
      </c>
      <c r="P195" s="212">
        <f>O195*H195</f>
        <v>7.274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4" t="s">
        <v>132</v>
      </c>
      <c r="AT195" s="214" t="s">
        <v>128</v>
      </c>
      <c r="AU195" s="214" t="s">
        <v>80</v>
      </c>
      <c r="AY195" s="16" t="s">
        <v>126</v>
      </c>
      <c r="BE195" s="215">
        <f>IF(N195="základní",J195,0)</f>
        <v>3580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13</v>
      </c>
      <c r="BK195" s="215">
        <f>ROUND(I195*H195,2)</f>
        <v>3580</v>
      </c>
      <c r="BL195" s="16" t="s">
        <v>132</v>
      </c>
      <c r="BM195" s="214" t="s">
        <v>291</v>
      </c>
    </row>
    <row r="196" s="2" customFormat="1" ht="37.8" customHeight="1">
      <c r="A196" s="31"/>
      <c r="B196" s="32"/>
      <c r="C196" s="203" t="s">
        <v>292</v>
      </c>
      <c r="D196" s="203" t="s">
        <v>128</v>
      </c>
      <c r="E196" s="204" t="s">
        <v>293</v>
      </c>
      <c r="F196" s="205" t="s">
        <v>294</v>
      </c>
      <c r="G196" s="206" t="s">
        <v>131</v>
      </c>
      <c r="H196" s="207">
        <v>200</v>
      </c>
      <c r="I196" s="208">
        <v>87.299999999999997</v>
      </c>
      <c r="J196" s="208">
        <f>ROUND(I196*H196,2)</f>
        <v>17460</v>
      </c>
      <c r="K196" s="209"/>
      <c r="L196" s="37"/>
      <c r="M196" s="210" t="s">
        <v>1</v>
      </c>
      <c r="N196" s="211" t="s">
        <v>39</v>
      </c>
      <c r="O196" s="212">
        <v>0.126</v>
      </c>
      <c r="P196" s="212">
        <f>O196*H196</f>
        <v>25.199999999999999</v>
      </c>
      <c r="Q196" s="212">
        <v>0.00021000000000000001</v>
      </c>
      <c r="R196" s="212">
        <f>Q196*H196</f>
        <v>0.042000000000000003</v>
      </c>
      <c r="S196" s="212">
        <v>0</v>
      </c>
      <c r="T196" s="21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4" t="s">
        <v>132</v>
      </c>
      <c r="AT196" s="214" t="s">
        <v>128</v>
      </c>
      <c r="AU196" s="214" t="s">
        <v>80</v>
      </c>
      <c r="AY196" s="16" t="s">
        <v>126</v>
      </c>
      <c r="BE196" s="215">
        <f>IF(N196="základní",J196,0)</f>
        <v>17460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13</v>
      </c>
      <c r="BK196" s="215">
        <f>ROUND(I196*H196,2)</f>
        <v>17460</v>
      </c>
      <c r="BL196" s="16" t="s">
        <v>132</v>
      </c>
      <c r="BM196" s="214" t="s">
        <v>295</v>
      </c>
    </row>
    <row r="197" s="2" customFormat="1" ht="24.15" customHeight="1">
      <c r="A197" s="31"/>
      <c r="B197" s="32"/>
      <c r="C197" s="203" t="s">
        <v>296</v>
      </c>
      <c r="D197" s="203" t="s">
        <v>128</v>
      </c>
      <c r="E197" s="204" t="s">
        <v>297</v>
      </c>
      <c r="F197" s="205" t="s">
        <v>298</v>
      </c>
      <c r="G197" s="206" t="s">
        <v>131</v>
      </c>
      <c r="H197" s="207">
        <v>220</v>
      </c>
      <c r="I197" s="208">
        <v>145</v>
      </c>
      <c r="J197" s="208">
        <f>ROUND(I197*H197,2)</f>
        <v>31900</v>
      </c>
      <c r="K197" s="209"/>
      <c r="L197" s="37"/>
      <c r="M197" s="210" t="s">
        <v>1</v>
      </c>
      <c r="N197" s="211" t="s">
        <v>39</v>
      </c>
      <c r="O197" s="212">
        <v>0.308</v>
      </c>
      <c r="P197" s="212">
        <f>O197*H197</f>
        <v>67.760000000000005</v>
      </c>
      <c r="Q197" s="212">
        <v>4.0000000000000003E-05</v>
      </c>
      <c r="R197" s="212">
        <f>Q197*H197</f>
        <v>0.0088000000000000005</v>
      </c>
      <c r="S197" s="212">
        <v>0</v>
      </c>
      <c r="T197" s="21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4" t="s">
        <v>132</v>
      </c>
      <c r="AT197" s="214" t="s">
        <v>128</v>
      </c>
      <c r="AU197" s="214" t="s">
        <v>80</v>
      </c>
      <c r="AY197" s="16" t="s">
        <v>126</v>
      </c>
      <c r="BE197" s="215">
        <f>IF(N197="základní",J197,0)</f>
        <v>31900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13</v>
      </c>
      <c r="BK197" s="215">
        <f>ROUND(I197*H197,2)</f>
        <v>31900</v>
      </c>
      <c r="BL197" s="16" t="s">
        <v>132</v>
      </c>
      <c r="BM197" s="214" t="s">
        <v>299</v>
      </c>
    </row>
    <row r="198" s="2" customFormat="1" ht="24.15" customHeight="1">
      <c r="A198" s="31"/>
      <c r="B198" s="32"/>
      <c r="C198" s="203" t="s">
        <v>300</v>
      </c>
      <c r="D198" s="203" t="s">
        <v>128</v>
      </c>
      <c r="E198" s="204" t="s">
        <v>301</v>
      </c>
      <c r="F198" s="205" t="s">
        <v>302</v>
      </c>
      <c r="G198" s="206" t="s">
        <v>131</v>
      </c>
      <c r="H198" s="207">
        <v>3.2400000000000002</v>
      </c>
      <c r="I198" s="208">
        <v>193</v>
      </c>
      <c r="J198" s="208">
        <f>ROUND(I198*H198,2)</f>
        <v>625.32000000000005</v>
      </c>
      <c r="K198" s="209"/>
      <c r="L198" s="37"/>
      <c r="M198" s="210" t="s">
        <v>1</v>
      </c>
      <c r="N198" s="211" t="s">
        <v>39</v>
      </c>
      <c r="O198" s="212">
        <v>0.51000000000000001</v>
      </c>
      <c r="P198" s="212">
        <f>O198*H198</f>
        <v>1.6524000000000001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4" t="s">
        <v>132</v>
      </c>
      <c r="AT198" s="214" t="s">
        <v>128</v>
      </c>
      <c r="AU198" s="214" t="s">
        <v>80</v>
      </c>
      <c r="AY198" s="16" t="s">
        <v>126</v>
      </c>
      <c r="BE198" s="215">
        <f>IF(N198="základní",J198,0)</f>
        <v>625.32000000000005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13</v>
      </c>
      <c r="BK198" s="215">
        <f>ROUND(I198*H198,2)</f>
        <v>625.32000000000005</v>
      </c>
      <c r="BL198" s="16" t="s">
        <v>132</v>
      </c>
      <c r="BM198" s="214" t="s">
        <v>303</v>
      </c>
    </row>
    <row r="199" s="2" customFormat="1" ht="24.15" customHeight="1">
      <c r="A199" s="31"/>
      <c r="B199" s="32"/>
      <c r="C199" s="203" t="s">
        <v>304</v>
      </c>
      <c r="D199" s="203" t="s">
        <v>128</v>
      </c>
      <c r="E199" s="204" t="s">
        <v>305</v>
      </c>
      <c r="F199" s="205" t="s">
        <v>306</v>
      </c>
      <c r="G199" s="206" t="s">
        <v>131</v>
      </c>
      <c r="H199" s="207">
        <v>3.2400000000000002</v>
      </c>
      <c r="I199" s="208">
        <v>730</v>
      </c>
      <c r="J199" s="208">
        <f>ROUND(I199*H199,2)</f>
        <v>2365.1999999999998</v>
      </c>
      <c r="K199" s="209"/>
      <c r="L199" s="37"/>
      <c r="M199" s="210" t="s">
        <v>1</v>
      </c>
      <c r="N199" s="211" t="s">
        <v>39</v>
      </c>
      <c r="O199" s="212">
        <v>1.0369999999999999</v>
      </c>
      <c r="P199" s="212">
        <f>O199*H199</f>
        <v>3.35988</v>
      </c>
      <c r="Q199" s="212">
        <v>0</v>
      </c>
      <c r="R199" s="212">
        <f>Q199*H199</f>
        <v>0</v>
      </c>
      <c r="S199" s="212">
        <v>0.023300000000000001</v>
      </c>
      <c r="T199" s="213">
        <f>S199*H199</f>
        <v>0.075492000000000004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4" t="s">
        <v>132</v>
      </c>
      <c r="AT199" s="214" t="s">
        <v>128</v>
      </c>
      <c r="AU199" s="214" t="s">
        <v>80</v>
      </c>
      <c r="AY199" s="16" t="s">
        <v>126</v>
      </c>
      <c r="BE199" s="215">
        <f>IF(N199="základní",J199,0)</f>
        <v>2365.1999999999998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13</v>
      </c>
      <c r="BK199" s="215">
        <f>ROUND(I199*H199,2)</f>
        <v>2365.1999999999998</v>
      </c>
      <c r="BL199" s="16" t="s">
        <v>132</v>
      </c>
      <c r="BM199" s="214" t="s">
        <v>307</v>
      </c>
    </row>
    <row r="200" s="2" customFormat="1" ht="24.15" customHeight="1">
      <c r="A200" s="31"/>
      <c r="B200" s="32"/>
      <c r="C200" s="203" t="s">
        <v>182</v>
      </c>
      <c r="D200" s="203" t="s">
        <v>128</v>
      </c>
      <c r="E200" s="204" t="s">
        <v>308</v>
      </c>
      <c r="F200" s="205" t="s">
        <v>309</v>
      </c>
      <c r="G200" s="206" t="s">
        <v>131</v>
      </c>
      <c r="H200" s="207">
        <v>3.2400000000000002</v>
      </c>
      <c r="I200" s="208">
        <v>595</v>
      </c>
      <c r="J200" s="208">
        <f>ROUND(I200*H200,2)</f>
        <v>1927.8</v>
      </c>
      <c r="K200" s="209"/>
      <c r="L200" s="37"/>
      <c r="M200" s="210" t="s">
        <v>1</v>
      </c>
      <c r="N200" s="211" t="s">
        <v>39</v>
      </c>
      <c r="O200" s="212">
        <v>1.038</v>
      </c>
      <c r="P200" s="212">
        <f>O200*H200</f>
        <v>3.3631200000000003</v>
      </c>
      <c r="Q200" s="212">
        <v>0.02324</v>
      </c>
      <c r="R200" s="212">
        <f>Q200*H200</f>
        <v>0.075297600000000006</v>
      </c>
      <c r="S200" s="212">
        <v>0</v>
      </c>
      <c r="T200" s="21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4" t="s">
        <v>132</v>
      </c>
      <c r="AT200" s="214" t="s">
        <v>128</v>
      </c>
      <c r="AU200" s="214" t="s">
        <v>80</v>
      </c>
      <c r="AY200" s="16" t="s">
        <v>126</v>
      </c>
      <c r="BE200" s="215">
        <f>IF(N200="základní",J200,0)</f>
        <v>1927.8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13</v>
      </c>
      <c r="BK200" s="215">
        <f>ROUND(I200*H200,2)</f>
        <v>1927.8</v>
      </c>
      <c r="BL200" s="16" t="s">
        <v>132</v>
      </c>
      <c r="BM200" s="214" t="s">
        <v>310</v>
      </c>
    </row>
    <row r="201" s="2" customFormat="1" ht="24.15" customHeight="1">
      <c r="A201" s="31"/>
      <c r="B201" s="32"/>
      <c r="C201" s="203" t="s">
        <v>311</v>
      </c>
      <c r="D201" s="203" t="s">
        <v>128</v>
      </c>
      <c r="E201" s="204" t="s">
        <v>312</v>
      </c>
      <c r="F201" s="205" t="s">
        <v>313</v>
      </c>
      <c r="G201" s="206" t="s">
        <v>131</v>
      </c>
      <c r="H201" s="207">
        <v>0.71999999999999997</v>
      </c>
      <c r="I201" s="208">
        <v>710</v>
      </c>
      <c r="J201" s="208">
        <f>ROUND(I201*H201,2)</f>
        <v>511.19999999999999</v>
      </c>
      <c r="K201" s="209"/>
      <c r="L201" s="37"/>
      <c r="M201" s="210" t="s">
        <v>1</v>
      </c>
      <c r="N201" s="211" t="s">
        <v>39</v>
      </c>
      <c r="O201" s="212">
        <v>0.57999999999999996</v>
      </c>
      <c r="P201" s="212">
        <f>O201*H201</f>
        <v>0.41759999999999997</v>
      </c>
      <c r="Q201" s="212">
        <v>0.0030300000000000001</v>
      </c>
      <c r="R201" s="212">
        <f>Q201*H201</f>
        <v>0.0021816000000000001</v>
      </c>
      <c r="S201" s="212">
        <v>0</v>
      </c>
      <c r="T201" s="21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4" t="s">
        <v>132</v>
      </c>
      <c r="AT201" s="214" t="s">
        <v>128</v>
      </c>
      <c r="AU201" s="214" t="s">
        <v>80</v>
      </c>
      <c r="AY201" s="16" t="s">
        <v>126</v>
      </c>
      <c r="BE201" s="215">
        <f>IF(N201="základní",J201,0)</f>
        <v>511.19999999999999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13</v>
      </c>
      <c r="BK201" s="215">
        <f>ROUND(I201*H201,2)</f>
        <v>511.19999999999999</v>
      </c>
      <c r="BL201" s="16" t="s">
        <v>132</v>
      </c>
      <c r="BM201" s="214" t="s">
        <v>314</v>
      </c>
    </row>
    <row r="202" s="13" customFormat="1">
      <c r="A202" s="13"/>
      <c r="B202" s="216"/>
      <c r="C202" s="217"/>
      <c r="D202" s="218" t="s">
        <v>141</v>
      </c>
      <c r="E202" s="219" t="s">
        <v>1</v>
      </c>
      <c r="F202" s="220" t="s">
        <v>315</v>
      </c>
      <c r="G202" s="217"/>
      <c r="H202" s="221">
        <v>0.71999999999999997</v>
      </c>
      <c r="I202" s="217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141</v>
      </c>
      <c r="AU202" s="226" t="s">
        <v>80</v>
      </c>
      <c r="AV202" s="13" t="s">
        <v>80</v>
      </c>
      <c r="AW202" s="13" t="s">
        <v>30</v>
      </c>
      <c r="AX202" s="13" t="s">
        <v>13</v>
      </c>
      <c r="AY202" s="226" t="s">
        <v>126</v>
      </c>
    </row>
    <row r="203" s="2" customFormat="1" ht="24.15" customHeight="1">
      <c r="A203" s="31"/>
      <c r="B203" s="32"/>
      <c r="C203" s="203" t="s">
        <v>316</v>
      </c>
      <c r="D203" s="203" t="s">
        <v>128</v>
      </c>
      <c r="E203" s="204" t="s">
        <v>317</v>
      </c>
      <c r="F203" s="205" t="s">
        <v>318</v>
      </c>
      <c r="G203" s="206" t="s">
        <v>131</v>
      </c>
      <c r="H203" s="207">
        <v>0.71999999999999997</v>
      </c>
      <c r="I203" s="208">
        <v>138</v>
      </c>
      <c r="J203" s="208">
        <f>ROUND(I203*H203,2)</f>
        <v>99.359999999999999</v>
      </c>
      <c r="K203" s="209"/>
      <c r="L203" s="37"/>
      <c r="M203" s="210" t="s">
        <v>1</v>
      </c>
      <c r="N203" s="211" t="s">
        <v>39</v>
      </c>
      <c r="O203" s="212">
        <v>0.29099999999999998</v>
      </c>
      <c r="P203" s="212">
        <f>O203*H203</f>
        <v>0.20951999999999998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4" t="s">
        <v>132</v>
      </c>
      <c r="AT203" s="214" t="s">
        <v>128</v>
      </c>
      <c r="AU203" s="214" t="s">
        <v>80</v>
      </c>
      <c r="AY203" s="16" t="s">
        <v>126</v>
      </c>
      <c r="BE203" s="215">
        <f>IF(N203="základní",J203,0)</f>
        <v>99.359999999999999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13</v>
      </c>
      <c r="BK203" s="215">
        <f>ROUND(I203*H203,2)</f>
        <v>99.359999999999999</v>
      </c>
      <c r="BL203" s="16" t="s">
        <v>132</v>
      </c>
      <c r="BM203" s="214" t="s">
        <v>319</v>
      </c>
    </row>
    <row r="204" s="2" customFormat="1" ht="24.15" customHeight="1">
      <c r="A204" s="31"/>
      <c r="B204" s="32"/>
      <c r="C204" s="203" t="s">
        <v>320</v>
      </c>
      <c r="D204" s="203" t="s">
        <v>128</v>
      </c>
      <c r="E204" s="204" t="s">
        <v>321</v>
      </c>
      <c r="F204" s="205" t="s">
        <v>322</v>
      </c>
      <c r="G204" s="206" t="s">
        <v>131</v>
      </c>
      <c r="H204" s="207">
        <v>0.71999999999999997</v>
      </c>
      <c r="I204" s="208">
        <v>27.600000000000001</v>
      </c>
      <c r="J204" s="208">
        <f>ROUND(I204*H204,2)</f>
        <v>19.870000000000001</v>
      </c>
      <c r="K204" s="209"/>
      <c r="L204" s="37"/>
      <c r="M204" s="210" t="s">
        <v>1</v>
      </c>
      <c r="N204" s="211" t="s">
        <v>39</v>
      </c>
      <c r="O204" s="212">
        <v>0.058000000000000003</v>
      </c>
      <c r="P204" s="212">
        <f>O204*H204</f>
        <v>0.041759999999999999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4" t="s">
        <v>132</v>
      </c>
      <c r="AT204" s="214" t="s">
        <v>128</v>
      </c>
      <c r="AU204" s="214" t="s">
        <v>80</v>
      </c>
      <c r="AY204" s="16" t="s">
        <v>126</v>
      </c>
      <c r="BE204" s="215">
        <f>IF(N204="základní",J204,0)</f>
        <v>19.870000000000001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13</v>
      </c>
      <c r="BK204" s="215">
        <f>ROUND(I204*H204,2)</f>
        <v>19.870000000000001</v>
      </c>
      <c r="BL204" s="16" t="s">
        <v>132</v>
      </c>
      <c r="BM204" s="214" t="s">
        <v>323</v>
      </c>
    </row>
    <row r="205" s="2" customFormat="1" ht="24.15" customHeight="1">
      <c r="A205" s="31"/>
      <c r="B205" s="32"/>
      <c r="C205" s="203" t="s">
        <v>324</v>
      </c>
      <c r="D205" s="203" t="s">
        <v>128</v>
      </c>
      <c r="E205" s="204" t="s">
        <v>325</v>
      </c>
      <c r="F205" s="205" t="s">
        <v>326</v>
      </c>
      <c r="G205" s="206" t="s">
        <v>131</v>
      </c>
      <c r="H205" s="207">
        <v>1161.5</v>
      </c>
      <c r="I205" s="208">
        <v>15.6</v>
      </c>
      <c r="J205" s="208">
        <f>ROUND(I205*H205,2)</f>
        <v>18119.400000000001</v>
      </c>
      <c r="K205" s="209"/>
      <c r="L205" s="37"/>
      <c r="M205" s="210" t="s">
        <v>1</v>
      </c>
      <c r="N205" s="211" t="s">
        <v>39</v>
      </c>
      <c r="O205" s="212">
        <v>0.012999999999999999</v>
      </c>
      <c r="P205" s="212">
        <f>O205*H205</f>
        <v>15.099499999999999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4" t="s">
        <v>132</v>
      </c>
      <c r="AT205" s="214" t="s">
        <v>128</v>
      </c>
      <c r="AU205" s="214" t="s">
        <v>80</v>
      </c>
      <c r="AY205" s="16" t="s">
        <v>126</v>
      </c>
      <c r="BE205" s="215">
        <f>IF(N205="základní",J205,0)</f>
        <v>18119.400000000001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13</v>
      </c>
      <c r="BK205" s="215">
        <f>ROUND(I205*H205,2)</f>
        <v>18119.400000000001</v>
      </c>
      <c r="BL205" s="16" t="s">
        <v>132</v>
      </c>
      <c r="BM205" s="214" t="s">
        <v>327</v>
      </c>
    </row>
    <row r="206" s="2" customFormat="1" ht="24.15" customHeight="1">
      <c r="A206" s="31"/>
      <c r="B206" s="32"/>
      <c r="C206" s="203" t="s">
        <v>328</v>
      </c>
      <c r="D206" s="203" t="s">
        <v>128</v>
      </c>
      <c r="E206" s="204" t="s">
        <v>329</v>
      </c>
      <c r="F206" s="205" t="s">
        <v>330</v>
      </c>
      <c r="G206" s="206" t="s">
        <v>131</v>
      </c>
      <c r="H206" s="207">
        <v>1161.5</v>
      </c>
      <c r="I206" s="208">
        <v>4.79</v>
      </c>
      <c r="J206" s="208">
        <f>ROUND(I206*H206,2)</f>
        <v>5563.5900000000001</v>
      </c>
      <c r="K206" s="209"/>
      <c r="L206" s="37"/>
      <c r="M206" s="210" t="s">
        <v>1</v>
      </c>
      <c r="N206" s="211" t="s">
        <v>39</v>
      </c>
      <c r="O206" s="212">
        <v>0.002</v>
      </c>
      <c r="P206" s="212">
        <f>O206*H206</f>
        <v>2.323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4" t="s">
        <v>132</v>
      </c>
      <c r="AT206" s="214" t="s">
        <v>128</v>
      </c>
      <c r="AU206" s="214" t="s">
        <v>80</v>
      </c>
      <c r="AY206" s="16" t="s">
        <v>126</v>
      </c>
      <c r="BE206" s="215">
        <f>IF(N206="základní",J206,0)</f>
        <v>5563.5900000000001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13</v>
      </c>
      <c r="BK206" s="215">
        <f>ROUND(I206*H206,2)</f>
        <v>5563.5900000000001</v>
      </c>
      <c r="BL206" s="16" t="s">
        <v>132</v>
      </c>
      <c r="BM206" s="214" t="s">
        <v>331</v>
      </c>
    </row>
    <row r="207" s="12" customFormat="1" ht="22.8" customHeight="1">
      <c r="A207" s="12"/>
      <c r="B207" s="188"/>
      <c r="C207" s="189"/>
      <c r="D207" s="190" t="s">
        <v>73</v>
      </c>
      <c r="E207" s="201" t="s">
        <v>332</v>
      </c>
      <c r="F207" s="201" t="s">
        <v>333</v>
      </c>
      <c r="G207" s="189"/>
      <c r="H207" s="189"/>
      <c r="I207" s="189"/>
      <c r="J207" s="202">
        <f>BK207</f>
        <v>373853.74999999994</v>
      </c>
      <c r="K207" s="189"/>
      <c r="L207" s="193"/>
      <c r="M207" s="194"/>
      <c r="N207" s="195"/>
      <c r="O207" s="195"/>
      <c r="P207" s="196">
        <f>SUM(P208:P218)</f>
        <v>440.23532</v>
      </c>
      <c r="Q207" s="195"/>
      <c r="R207" s="196">
        <f>SUM(R208:R218)</f>
        <v>0</v>
      </c>
      <c r="S207" s="195"/>
      <c r="T207" s="197">
        <f>SUM(T208:T218)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8" t="s">
        <v>13</v>
      </c>
      <c r="AT207" s="199" t="s">
        <v>73</v>
      </c>
      <c r="AU207" s="199" t="s">
        <v>13</v>
      </c>
      <c r="AY207" s="198" t="s">
        <v>126</v>
      </c>
      <c r="BK207" s="200">
        <f>SUM(BK208:BK218)</f>
        <v>373853.74999999994</v>
      </c>
    </row>
    <row r="208" s="2" customFormat="1" ht="24.15" customHeight="1">
      <c r="A208" s="31"/>
      <c r="B208" s="32"/>
      <c r="C208" s="203" t="s">
        <v>334</v>
      </c>
      <c r="D208" s="203" t="s">
        <v>128</v>
      </c>
      <c r="E208" s="204" t="s">
        <v>335</v>
      </c>
      <c r="F208" s="205" t="s">
        <v>336</v>
      </c>
      <c r="G208" s="206" t="s">
        <v>337</v>
      </c>
      <c r="H208" s="207">
        <v>63.079999999999998</v>
      </c>
      <c r="I208" s="208">
        <v>2760</v>
      </c>
      <c r="J208" s="208">
        <f>ROUND(I208*H208,2)</f>
        <v>174100.79999999999</v>
      </c>
      <c r="K208" s="209"/>
      <c r="L208" s="37"/>
      <c r="M208" s="210" t="s">
        <v>1</v>
      </c>
      <c r="N208" s="211" t="s">
        <v>39</v>
      </c>
      <c r="O208" s="212">
        <v>6.6799999999999997</v>
      </c>
      <c r="P208" s="212">
        <f>O208*H208</f>
        <v>421.37439999999998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4" t="s">
        <v>132</v>
      </c>
      <c r="AT208" s="214" t="s">
        <v>128</v>
      </c>
      <c r="AU208" s="214" t="s">
        <v>80</v>
      </c>
      <c r="AY208" s="16" t="s">
        <v>126</v>
      </c>
      <c r="BE208" s="215">
        <f>IF(N208="základní",J208,0)</f>
        <v>174100.79999999999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13</v>
      </c>
      <c r="BK208" s="215">
        <f>ROUND(I208*H208,2)</f>
        <v>174100.79999999999</v>
      </c>
      <c r="BL208" s="16" t="s">
        <v>132</v>
      </c>
      <c r="BM208" s="214" t="s">
        <v>338</v>
      </c>
    </row>
    <row r="209" s="2" customFormat="1" ht="24.15" customHeight="1">
      <c r="A209" s="31"/>
      <c r="B209" s="32"/>
      <c r="C209" s="203" t="s">
        <v>339</v>
      </c>
      <c r="D209" s="203" t="s">
        <v>128</v>
      </c>
      <c r="E209" s="204" t="s">
        <v>340</v>
      </c>
      <c r="F209" s="205" t="s">
        <v>341</v>
      </c>
      <c r="G209" s="206" t="s">
        <v>337</v>
      </c>
      <c r="H209" s="207">
        <v>63.079999999999998</v>
      </c>
      <c r="I209" s="208">
        <v>304</v>
      </c>
      <c r="J209" s="208">
        <f>ROUND(I209*H209,2)</f>
        <v>19176.32</v>
      </c>
      <c r="K209" s="209"/>
      <c r="L209" s="37"/>
      <c r="M209" s="210" t="s">
        <v>1</v>
      </c>
      <c r="N209" s="211" t="s">
        <v>39</v>
      </c>
      <c r="O209" s="212">
        <v>0.125</v>
      </c>
      <c r="P209" s="212">
        <f>O209*H209</f>
        <v>7.8849999999999998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14" t="s">
        <v>132</v>
      </c>
      <c r="AT209" s="214" t="s">
        <v>128</v>
      </c>
      <c r="AU209" s="214" t="s">
        <v>80</v>
      </c>
      <c r="AY209" s="16" t="s">
        <v>126</v>
      </c>
      <c r="BE209" s="215">
        <f>IF(N209="základní",J209,0)</f>
        <v>19176.32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13</v>
      </c>
      <c r="BK209" s="215">
        <f>ROUND(I209*H209,2)</f>
        <v>19176.32</v>
      </c>
      <c r="BL209" s="16" t="s">
        <v>132</v>
      </c>
      <c r="BM209" s="214" t="s">
        <v>342</v>
      </c>
    </row>
    <row r="210" s="2" customFormat="1" ht="24.15" customHeight="1">
      <c r="A210" s="31"/>
      <c r="B210" s="32"/>
      <c r="C210" s="203" t="s">
        <v>343</v>
      </c>
      <c r="D210" s="203" t="s">
        <v>128</v>
      </c>
      <c r="E210" s="204" t="s">
        <v>344</v>
      </c>
      <c r="F210" s="205" t="s">
        <v>345</v>
      </c>
      <c r="G210" s="206" t="s">
        <v>337</v>
      </c>
      <c r="H210" s="207">
        <v>1829.3199999999999</v>
      </c>
      <c r="I210" s="208">
        <v>13.300000000000001</v>
      </c>
      <c r="J210" s="208">
        <f>ROUND(I210*H210,2)</f>
        <v>24329.959999999999</v>
      </c>
      <c r="K210" s="209"/>
      <c r="L210" s="37"/>
      <c r="M210" s="210" t="s">
        <v>1</v>
      </c>
      <c r="N210" s="211" t="s">
        <v>39</v>
      </c>
      <c r="O210" s="212">
        <v>0.0060000000000000001</v>
      </c>
      <c r="P210" s="212">
        <f>O210*H210</f>
        <v>10.97592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4" t="s">
        <v>132</v>
      </c>
      <c r="AT210" s="214" t="s">
        <v>128</v>
      </c>
      <c r="AU210" s="214" t="s">
        <v>80</v>
      </c>
      <c r="AY210" s="16" t="s">
        <v>126</v>
      </c>
      <c r="BE210" s="215">
        <f>IF(N210="základní",J210,0)</f>
        <v>24329.959999999999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13</v>
      </c>
      <c r="BK210" s="215">
        <f>ROUND(I210*H210,2)</f>
        <v>24329.959999999999</v>
      </c>
      <c r="BL210" s="16" t="s">
        <v>132</v>
      </c>
      <c r="BM210" s="214" t="s">
        <v>346</v>
      </c>
    </row>
    <row r="211" s="13" customFormat="1">
      <c r="A211" s="13"/>
      <c r="B211" s="216"/>
      <c r="C211" s="217"/>
      <c r="D211" s="218" t="s">
        <v>141</v>
      </c>
      <c r="E211" s="217"/>
      <c r="F211" s="220" t="s">
        <v>347</v>
      </c>
      <c r="G211" s="217"/>
      <c r="H211" s="221">
        <v>1829.3199999999999</v>
      </c>
      <c r="I211" s="217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141</v>
      </c>
      <c r="AU211" s="226" t="s">
        <v>80</v>
      </c>
      <c r="AV211" s="13" t="s">
        <v>80</v>
      </c>
      <c r="AW211" s="13" t="s">
        <v>4</v>
      </c>
      <c r="AX211" s="13" t="s">
        <v>13</v>
      </c>
      <c r="AY211" s="226" t="s">
        <v>126</v>
      </c>
    </row>
    <row r="212" s="2" customFormat="1" ht="33" customHeight="1">
      <c r="A212" s="31"/>
      <c r="B212" s="32"/>
      <c r="C212" s="203" t="s">
        <v>348</v>
      </c>
      <c r="D212" s="203" t="s">
        <v>128</v>
      </c>
      <c r="E212" s="204" t="s">
        <v>349</v>
      </c>
      <c r="F212" s="205" t="s">
        <v>350</v>
      </c>
      <c r="G212" s="206" t="s">
        <v>337</v>
      </c>
      <c r="H212" s="207">
        <v>37.965000000000003</v>
      </c>
      <c r="I212" s="208">
        <v>2030</v>
      </c>
      <c r="J212" s="208">
        <f>ROUND(I212*H212,2)</f>
        <v>77068.949999999997</v>
      </c>
      <c r="K212" s="209"/>
      <c r="L212" s="37"/>
      <c r="M212" s="210" t="s">
        <v>1</v>
      </c>
      <c r="N212" s="211" t="s">
        <v>39</v>
      </c>
      <c r="O212" s="212">
        <v>0</v>
      </c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4" t="s">
        <v>132</v>
      </c>
      <c r="AT212" s="214" t="s">
        <v>128</v>
      </c>
      <c r="AU212" s="214" t="s">
        <v>80</v>
      </c>
      <c r="AY212" s="16" t="s">
        <v>126</v>
      </c>
      <c r="BE212" s="215">
        <f>IF(N212="základní",J212,0)</f>
        <v>77068.949999999997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13</v>
      </c>
      <c r="BK212" s="215">
        <f>ROUND(I212*H212,2)</f>
        <v>77068.949999999997</v>
      </c>
      <c r="BL212" s="16" t="s">
        <v>132</v>
      </c>
      <c r="BM212" s="214" t="s">
        <v>351</v>
      </c>
    </row>
    <row r="213" s="13" customFormat="1">
      <c r="A213" s="13"/>
      <c r="B213" s="216"/>
      <c r="C213" s="217"/>
      <c r="D213" s="218" t="s">
        <v>141</v>
      </c>
      <c r="E213" s="219" t="s">
        <v>1</v>
      </c>
      <c r="F213" s="220" t="s">
        <v>352</v>
      </c>
      <c r="G213" s="217"/>
      <c r="H213" s="221">
        <v>37.965000000000003</v>
      </c>
      <c r="I213" s="217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6" t="s">
        <v>141</v>
      </c>
      <c r="AU213" s="226" t="s">
        <v>80</v>
      </c>
      <c r="AV213" s="13" t="s">
        <v>80</v>
      </c>
      <c r="AW213" s="13" t="s">
        <v>30</v>
      </c>
      <c r="AX213" s="13" t="s">
        <v>13</v>
      </c>
      <c r="AY213" s="226" t="s">
        <v>126</v>
      </c>
    </row>
    <row r="214" s="2" customFormat="1" ht="33" customHeight="1">
      <c r="A214" s="31"/>
      <c r="B214" s="32"/>
      <c r="C214" s="203" t="s">
        <v>353</v>
      </c>
      <c r="D214" s="203" t="s">
        <v>128</v>
      </c>
      <c r="E214" s="204" t="s">
        <v>354</v>
      </c>
      <c r="F214" s="205" t="s">
        <v>355</v>
      </c>
      <c r="G214" s="206" t="s">
        <v>337</v>
      </c>
      <c r="H214" s="207">
        <v>11.903000000000001</v>
      </c>
      <c r="I214" s="208">
        <v>2140</v>
      </c>
      <c r="J214" s="208">
        <f>ROUND(I214*H214,2)</f>
        <v>25472.419999999998</v>
      </c>
      <c r="K214" s="209"/>
      <c r="L214" s="37"/>
      <c r="M214" s="210" t="s">
        <v>1</v>
      </c>
      <c r="N214" s="211" t="s">
        <v>39</v>
      </c>
      <c r="O214" s="212">
        <v>0</v>
      </c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4" t="s">
        <v>132</v>
      </c>
      <c r="AT214" s="214" t="s">
        <v>128</v>
      </c>
      <c r="AU214" s="214" t="s">
        <v>80</v>
      </c>
      <c r="AY214" s="16" t="s">
        <v>126</v>
      </c>
      <c r="BE214" s="215">
        <f>IF(N214="základní",J214,0)</f>
        <v>25472.419999999998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13</v>
      </c>
      <c r="BK214" s="215">
        <f>ROUND(I214*H214,2)</f>
        <v>25472.419999999998</v>
      </c>
      <c r="BL214" s="16" t="s">
        <v>132</v>
      </c>
      <c r="BM214" s="214" t="s">
        <v>356</v>
      </c>
    </row>
    <row r="215" s="13" customFormat="1">
      <c r="A215" s="13"/>
      <c r="B215" s="216"/>
      <c r="C215" s="217"/>
      <c r="D215" s="218" t="s">
        <v>141</v>
      </c>
      <c r="E215" s="219" t="s">
        <v>1</v>
      </c>
      <c r="F215" s="220" t="s">
        <v>357</v>
      </c>
      <c r="G215" s="217"/>
      <c r="H215" s="221">
        <v>11.903000000000001</v>
      </c>
      <c r="I215" s="217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141</v>
      </c>
      <c r="AU215" s="226" t="s">
        <v>80</v>
      </c>
      <c r="AV215" s="13" t="s">
        <v>80</v>
      </c>
      <c r="AW215" s="13" t="s">
        <v>30</v>
      </c>
      <c r="AX215" s="13" t="s">
        <v>74</v>
      </c>
      <c r="AY215" s="226" t="s">
        <v>126</v>
      </c>
    </row>
    <row r="216" s="14" customFormat="1">
      <c r="A216" s="14"/>
      <c r="B216" s="237"/>
      <c r="C216" s="238"/>
      <c r="D216" s="218" t="s">
        <v>141</v>
      </c>
      <c r="E216" s="239" t="s">
        <v>1</v>
      </c>
      <c r="F216" s="240" t="s">
        <v>243</v>
      </c>
      <c r="G216" s="238"/>
      <c r="H216" s="241">
        <v>11.903000000000001</v>
      </c>
      <c r="I216" s="238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141</v>
      </c>
      <c r="AU216" s="246" t="s">
        <v>80</v>
      </c>
      <c r="AV216" s="14" t="s">
        <v>132</v>
      </c>
      <c r="AW216" s="14" t="s">
        <v>30</v>
      </c>
      <c r="AX216" s="14" t="s">
        <v>13</v>
      </c>
      <c r="AY216" s="246" t="s">
        <v>126</v>
      </c>
    </row>
    <row r="217" s="2" customFormat="1" ht="33" customHeight="1">
      <c r="A217" s="31"/>
      <c r="B217" s="32"/>
      <c r="C217" s="203" t="s">
        <v>358</v>
      </c>
      <c r="D217" s="203" t="s">
        <v>128</v>
      </c>
      <c r="E217" s="204" t="s">
        <v>359</v>
      </c>
      <c r="F217" s="205" t="s">
        <v>360</v>
      </c>
      <c r="G217" s="206" t="s">
        <v>337</v>
      </c>
      <c r="H217" s="207">
        <v>5.0099999999999998</v>
      </c>
      <c r="I217" s="208">
        <v>4980</v>
      </c>
      <c r="J217" s="208">
        <f>ROUND(I217*H217,2)</f>
        <v>24949.799999999999</v>
      </c>
      <c r="K217" s="209"/>
      <c r="L217" s="37"/>
      <c r="M217" s="210" t="s">
        <v>1</v>
      </c>
      <c r="N217" s="211" t="s">
        <v>39</v>
      </c>
      <c r="O217" s="212">
        <v>0</v>
      </c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4" t="s">
        <v>132</v>
      </c>
      <c r="AT217" s="214" t="s">
        <v>128</v>
      </c>
      <c r="AU217" s="214" t="s">
        <v>80</v>
      </c>
      <c r="AY217" s="16" t="s">
        <v>126</v>
      </c>
      <c r="BE217" s="215">
        <f>IF(N217="základní",J217,0)</f>
        <v>24949.799999999999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13</v>
      </c>
      <c r="BK217" s="215">
        <f>ROUND(I217*H217,2)</f>
        <v>24949.799999999999</v>
      </c>
      <c r="BL217" s="16" t="s">
        <v>132</v>
      </c>
      <c r="BM217" s="214" t="s">
        <v>361</v>
      </c>
    </row>
    <row r="218" s="2" customFormat="1" ht="37.8" customHeight="1">
      <c r="A218" s="31"/>
      <c r="B218" s="32"/>
      <c r="C218" s="203" t="s">
        <v>362</v>
      </c>
      <c r="D218" s="203" t="s">
        <v>128</v>
      </c>
      <c r="E218" s="204" t="s">
        <v>363</v>
      </c>
      <c r="F218" s="205" t="s">
        <v>364</v>
      </c>
      <c r="G218" s="206" t="s">
        <v>337</v>
      </c>
      <c r="H218" s="207">
        <v>6.766</v>
      </c>
      <c r="I218" s="208">
        <v>4250</v>
      </c>
      <c r="J218" s="208">
        <f>ROUND(I218*H218,2)</f>
        <v>28755.5</v>
      </c>
      <c r="K218" s="209"/>
      <c r="L218" s="37"/>
      <c r="M218" s="210" t="s">
        <v>1</v>
      </c>
      <c r="N218" s="211" t="s">
        <v>39</v>
      </c>
      <c r="O218" s="212">
        <v>0</v>
      </c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4" t="s">
        <v>132</v>
      </c>
      <c r="AT218" s="214" t="s">
        <v>128</v>
      </c>
      <c r="AU218" s="214" t="s">
        <v>80</v>
      </c>
      <c r="AY218" s="16" t="s">
        <v>126</v>
      </c>
      <c r="BE218" s="215">
        <f>IF(N218="základní",J218,0)</f>
        <v>28755.5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13</v>
      </c>
      <c r="BK218" s="215">
        <f>ROUND(I218*H218,2)</f>
        <v>28755.5</v>
      </c>
      <c r="BL218" s="16" t="s">
        <v>132</v>
      </c>
      <c r="BM218" s="214" t="s">
        <v>365</v>
      </c>
    </row>
    <row r="219" s="12" customFormat="1" ht="22.8" customHeight="1">
      <c r="A219" s="12"/>
      <c r="B219" s="188"/>
      <c r="C219" s="189"/>
      <c r="D219" s="190" t="s">
        <v>73</v>
      </c>
      <c r="E219" s="201" t="s">
        <v>366</v>
      </c>
      <c r="F219" s="201" t="s">
        <v>367</v>
      </c>
      <c r="G219" s="189"/>
      <c r="H219" s="189"/>
      <c r="I219" s="189"/>
      <c r="J219" s="202">
        <f>BK219</f>
        <v>104437.08</v>
      </c>
      <c r="K219" s="189"/>
      <c r="L219" s="193"/>
      <c r="M219" s="194"/>
      <c r="N219" s="195"/>
      <c r="O219" s="195"/>
      <c r="P219" s="196">
        <f>P220</f>
        <v>239.43427199999999</v>
      </c>
      <c r="Q219" s="195"/>
      <c r="R219" s="196">
        <f>R220</f>
        <v>0</v>
      </c>
      <c r="S219" s="195"/>
      <c r="T219" s="197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8" t="s">
        <v>13</v>
      </c>
      <c r="AT219" s="199" t="s">
        <v>73</v>
      </c>
      <c r="AU219" s="199" t="s">
        <v>13</v>
      </c>
      <c r="AY219" s="198" t="s">
        <v>126</v>
      </c>
      <c r="BK219" s="200">
        <f>BK220</f>
        <v>104437.08</v>
      </c>
    </row>
    <row r="220" s="2" customFormat="1" ht="24.15" customHeight="1">
      <c r="A220" s="31"/>
      <c r="B220" s="32"/>
      <c r="C220" s="203" t="s">
        <v>368</v>
      </c>
      <c r="D220" s="203" t="s">
        <v>128</v>
      </c>
      <c r="E220" s="204" t="s">
        <v>369</v>
      </c>
      <c r="F220" s="205" t="s">
        <v>370</v>
      </c>
      <c r="G220" s="206" t="s">
        <v>337</v>
      </c>
      <c r="H220" s="207">
        <v>70.091999999999999</v>
      </c>
      <c r="I220" s="208">
        <v>1490</v>
      </c>
      <c r="J220" s="208">
        <f>ROUND(I220*H220,2)</f>
        <v>104437.08</v>
      </c>
      <c r="K220" s="209"/>
      <c r="L220" s="37"/>
      <c r="M220" s="210" t="s">
        <v>1</v>
      </c>
      <c r="N220" s="211" t="s">
        <v>39</v>
      </c>
      <c r="O220" s="212">
        <v>3.4159999999999999</v>
      </c>
      <c r="P220" s="212">
        <f>O220*H220</f>
        <v>239.43427199999999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4" t="s">
        <v>132</v>
      </c>
      <c r="AT220" s="214" t="s">
        <v>128</v>
      </c>
      <c r="AU220" s="214" t="s">
        <v>80</v>
      </c>
      <c r="AY220" s="16" t="s">
        <v>126</v>
      </c>
      <c r="BE220" s="215">
        <f>IF(N220="základní",J220,0)</f>
        <v>104437.08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13</v>
      </c>
      <c r="BK220" s="215">
        <f>ROUND(I220*H220,2)</f>
        <v>104437.08</v>
      </c>
      <c r="BL220" s="16" t="s">
        <v>132</v>
      </c>
      <c r="BM220" s="214" t="s">
        <v>371</v>
      </c>
    </row>
    <row r="221" s="12" customFormat="1" ht="25.92" customHeight="1">
      <c r="A221" s="12"/>
      <c r="B221" s="188"/>
      <c r="C221" s="189"/>
      <c r="D221" s="190" t="s">
        <v>73</v>
      </c>
      <c r="E221" s="191" t="s">
        <v>372</v>
      </c>
      <c r="F221" s="191" t="s">
        <v>373</v>
      </c>
      <c r="G221" s="189"/>
      <c r="H221" s="189"/>
      <c r="I221" s="189"/>
      <c r="J221" s="192">
        <f>BK221</f>
        <v>3473384.96</v>
      </c>
      <c r="K221" s="189"/>
      <c r="L221" s="193"/>
      <c r="M221" s="194"/>
      <c r="N221" s="195"/>
      <c r="O221" s="195"/>
      <c r="P221" s="196">
        <f>P222+P227+P234+P237+P240+P269+P319+P341+P356+P362</f>
        <v>1890.4742230000002</v>
      </c>
      <c r="Q221" s="195"/>
      <c r="R221" s="196">
        <f>R222+R227+R234+R237+R240+R269+R319+R341+R356+R362</f>
        <v>18.490675030000002</v>
      </c>
      <c r="S221" s="195"/>
      <c r="T221" s="197">
        <f>T222+T227+T234+T237+T240+T269+T319+T341+T356+T362</f>
        <v>25.114536180000002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8" t="s">
        <v>80</v>
      </c>
      <c r="AT221" s="199" t="s">
        <v>73</v>
      </c>
      <c r="AU221" s="199" t="s">
        <v>74</v>
      </c>
      <c r="AY221" s="198" t="s">
        <v>126</v>
      </c>
      <c r="BK221" s="200">
        <f>BK222+BK227+BK234+BK237+BK240+BK269+BK319+BK341+BK356+BK362</f>
        <v>3473384.96</v>
      </c>
    </row>
    <row r="222" s="12" customFormat="1" ht="22.8" customHeight="1">
      <c r="A222" s="12"/>
      <c r="B222" s="188"/>
      <c r="C222" s="189"/>
      <c r="D222" s="190" t="s">
        <v>73</v>
      </c>
      <c r="E222" s="201" t="s">
        <v>374</v>
      </c>
      <c r="F222" s="201" t="s">
        <v>375</v>
      </c>
      <c r="G222" s="189"/>
      <c r="H222" s="189"/>
      <c r="I222" s="189"/>
      <c r="J222" s="202">
        <f>BK222</f>
        <v>31985.75</v>
      </c>
      <c r="K222" s="189"/>
      <c r="L222" s="193"/>
      <c r="M222" s="194"/>
      <c r="N222" s="195"/>
      <c r="O222" s="195"/>
      <c r="P222" s="196">
        <f>SUM(P223:P226)</f>
        <v>12.789</v>
      </c>
      <c r="Q222" s="195"/>
      <c r="R222" s="196">
        <f>SUM(R223:R226)</f>
        <v>0.3265034</v>
      </c>
      <c r="S222" s="195"/>
      <c r="T222" s="197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8" t="s">
        <v>80</v>
      </c>
      <c r="AT222" s="199" t="s">
        <v>73</v>
      </c>
      <c r="AU222" s="199" t="s">
        <v>13</v>
      </c>
      <c r="AY222" s="198" t="s">
        <v>126</v>
      </c>
      <c r="BK222" s="200">
        <f>SUM(BK223:BK226)</f>
        <v>31985.75</v>
      </c>
    </row>
    <row r="223" s="2" customFormat="1" ht="24.15" customHeight="1">
      <c r="A223" s="31"/>
      <c r="B223" s="32"/>
      <c r="C223" s="203" t="s">
        <v>376</v>
      </c>
      <c r="D223" s="203" t="s">
        <v>128</v>
      </c>
      <c r="E223" s="204" t="s">
        <v>377</v>
      </c>
      <c r="F223" s="205" t="s">
        <v>378</v>
      </c>
      <c r="G223" s="206" t="s">
        <v>131</v>
      </c>
      <c r="H223" s="207">
        <v>121.8</v>
      </c>
      <c r="I223" s="208">
        <v>55.399999999999999</v>
      </c>
      <c r="J223" s="208">
        <f>ROUND(I223*H223,2)</f>
        <v>6747.7200000000003</v>
      </c>
      <c r="K223" s="209"/>
      <c r="L223" s="37"/>
      <c r="M223" s="210" t="s">
        <v>1</v>
      </c>
      <c r="N223" s="211" t="s">
        <v>39</v>
      </c>
      <c r="O223" s="212">
        <v>0.105</v>
      </c>
      <c r="P223" s="212">
        <f>O223*H223</f>
        <v>12.789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4" t="s">
        <v>200</v>
      </c>
      <c r="AT223" s="214" t="s">
        <v>128</v>
      </c>
      <c r="AU223" s="214" t="s">
        <v>80</v>
      </c>
      <c r="AY223" s="16" t="s">
        <v>126</v>
      </c>
      <c r="BE223" s="215">
        <f>IF(N223="základní",J223,0)</f>
        <v>6747.7200000000003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13</v>
      </c>
      <c r="BK223" s="215">
        <f>ROUND(I223*H223,2)</f>
        <v>6747.7200000000003</v>
      </c>
      <c r="BL223" s="16" t="s">
        <v>200</v>
      </c>
      <c r="BM223" s="214" t="s">
        <v>379</v>
      </c>
    </row>
    <row r="224" s="2" customFormat="1" ht="49.05" customHeight="1">
      <c r="A224" s="31"/>
      <c r="B224" s="32"/>
      <c r="C224" s="227" t="s">
        <v>380</v>
      </c>
      <c r="D224" s="227" t="s">
        <v>156</v>
      </c>
      <c r="E224" s="228" t="s">
        <v>381</v>
      </c>
      <c r="F224" s="229" t="s">
        <v>382</v>
      </c>
      <c r="G224" s="230" t="s">
        <v>131</v>
      </c>
      <c r="H224" s="231">
        <v>141.958</v>
      </c>
      <c r="I224" s="232">
        <v>168</v>
      </c>
      <c r="J224" s="232">
        <f>ROUND(I224*H224,2)</f>
        <v>23848.939999999999</v>
      </c>
      <c r="K224" s="233"/>
      <c r="L224" s="234"/>
      <c r="M224" s="235" t="s">
        <v>1</v>
      </c>
      <c r="N224" s="236" t="s">
        <v>39</v>
      </c>
      <c r="O224" s="212">
        <v>0</v>
      </c>
      <c r="P224" s="212">
        <f>O224*H224</f>
        <v>0</v>
      </c>
      <c r="Q224" s="212">
        <v>0.0023</v>
      </c>
      <c r="R224" s="212">
        <f>Q224*H224</f>
        <v>0.3265034</v>
      </c>
      <c r="S224" s="212">
        <v>0</v>
      </c>
      <c r="T224" s="21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4" t="s">
        <v>275</v>
      </c>
      <c r="AT224" s="214" t="s">
        <v>156</v>
      </c>
      <c r="AU224" s="214" t="s">
        <v>80</v>
      </c>
      <c r="AY224" s="16" t="s">
        <v>126</v>
      </c>
      <c r="BE224" s="215">
        <f>IF(N224="základní",J224,0)</f>
        <v>23848.939999999999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13</v>
      </c>
      <c r="BK224" s="215">
        <f>ROUND(I224*H224,2)</f>
        <v>23848.939999999999</v>
      </c>
      <c r="BL224" s="16" t="s">
        <v>200</v>
      </c>
      <c r="BM224" s="214" t="s">
        <v>383</v>
      </c>
    </row>
    <row r="225" s="13" customFormat="1">
      <c r="A225" s="13"/>
      <c r="B225" s="216"/>
      <c r="C225" s="217"/>
      <c r="D225" s="218" t="s">
        <v>141</v>
      </c>
      <c r="E225" s="217"/>
      <c r="F225" s="220" t="s">
        <v>384</v>
      </c>
      <c r="G225" s="217"/>
      <c r="H225" s="221">
        <v>141.958</v>
      </c>
      <c r="I225" s="217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6" t="s">
        <v>141</v>
      </c>
      <c r="AU225" s="226" t="s">
        <v>80</v>
      </c>
      <c r="AV225" s="13" t="s">
        <v>80</v>
      </c>
      <c r="AW225" s="13" t="s">
        <v>4</v>
      </c>
      <c r="AX225" s="13" t="s">
        <v>13</v>
      </c>
      <c r="AY225" s="226" t="s">
        <v>126</v>
      </c>
    </row>
    <row r="226" s="2" customFormat="1" ht="24.15" customHeight="1">
      <c r="A226" s="31"/>
      <c r="B226" s="32"/>
      <c r="C226" s="203" t="s">
        <v>385</v>
      </c>
      <c r="D226" s="203" t="s">
        <v>128</v>
      </c>
      <c r="E226" s="204" t="s">
        <v>386</v>
      </c>
      <c r="F226" s="205" t="s">
        <v>387</v>
      </c>
      <c r="G226" s="206" t="s">
        <v>388</v>
      </c>
      <c r="H226" s="207">
        <v>305.96699999999998</v>
      </c>
      <c r="I226" s="208">
        <v>4.54</v>
      </c>
      <c r="J226" s="208">
        <f>ROUND(I226*H226,2)</f>
        <v>1389.0899999999999</v>
      </c>
      <c r="K226" s="209"/>
      <c r="L226" s="37"/>
      <c r="M226" s="210" t="s">
        <v>1</v>
      </c>
      <c r="N226" s="211" t="s">
        <v>39</v>
      </c>
      <c r="O226" s="212">
        <v>0</v>
      </c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4" t="s">
        <v>200</v>
      </c>
      <c r="AT226" s="214" t="s">
        <v>128</v>
      </c>
      <c r="AU226" s="214" t="s">
        <v>80</v>
      </c>
      <c r="AY226" s="16" t="s">
        <v>126</v>
      </c>
      <c r="BE226" s="215">
        <f>IF(N226="základní",J226,0)</f>
        <v>1389.0899999999999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13</v>
      </c>
      <c r="BK226" s="215">
        <f>ROUND(I226*H226,2)</f>
        <v>1389.0899999999999</v>
      </c>
      <c r="BL226" s="16" t="s">
        <v>200</v>
      </c>
      <c r="BM226" s="214" t="s">
        <v>389</v>
      </c>
    </row>
    <row r="227" s="12" customFormat="1" ht="22.8" customHeight="1">
      <c r="A227" s="12"/>
      <c r="B227" s="188"/>
      <c r="C227" s="189"/>
      <c r="D227" s="190" t="s">
        <v>73</v>
      </c>
      <c r="E227" s="201" t="s">
        <v>390</v>
      </c>
      <c r="F227" s="201" t="s">
        <v>391</v>
      </c>
      <c r="G227" s="189"/>
      <c r="H227" s="189"/>
      <c r="I227" s="189"/>
      <c r="J227" s="202">
        <f>BK227</f>
        <v>235224.26000000001</v>
      </c>
      <c r="K227" s="189"/>
      <c r="L227" s="193"/>
      <c r="M227" s="194"/>
      <c r="N227" s="195"/>
      <c r="O227" s="195"/>
      <c r="P227" s="196">
        <f>SUM(P228:P233)</f>
        <v>66.764250000000004</v>
      </c>
      <c r="Q227" s="195"/>
      <c r="R227" s="196">
        <f>SUM(R228:R233)</f>
        <v>0.72592799999999991</v>
      </c>
      <c r="S227" s="195"/>
      <c r="T227" s="197">
        <f>SUM(T228:T233)</f>
        <v>5.010250000000001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8" t="s">
        <v>80</v>
      </c>
      <c r="AT227" s="199" t="s">
        <v>73</v>
      </c>
      <c r="AU227" s="199" t="s">
        <v>13</v>
      </c>
      <c r="AY227" s="198" t="s">
        <v>126</v>
      </c>
      <c r="BK227" s="200">
        <f>SUM(BK228:BK233)</f>
        <v>235224.26000000001</v>
      </c>
    </row>
    <row r="228" s="2" customFormat="1" ht="37.8" customHeight="1">
      <c r="A228" s="31"/>
      <c r="B228" s="32"/>
      <c r="C228" s="203" t="s">
        <v>392</v>
      </c>
      <c r="D228" s="203" t="s">
        <v>128</v>
      </c>
      <c r="E228" s="204" t="s">
        <v>393</v>
      </c>
      <c r="F228" s="205" t="s">
        <v>394</v>
      </c>
      <c r="G228" s="206" t="s">
        <v>131</v>
      </c>
      <c r="H228" s="207">
        <v>143.15000000000001</v>
      </c>
      <c r="I228" s="208">
        <v>41.600000000000001</v>
      </c>
      <c r="J228" s="208">
        <f>ROUND(I228*H228,2)</f>
        <v>5955.04</v>
      </c>
      <c r="K228" s="209"/>
      <c r="L228" s="37"/>
      <c r="M228" s="210" t="s">
        <v>1</v>
      </c>
      <c r="N228" s="211" t="s">
        <v>39</v>
      </c>
      <c r="O228" s="212">
        <v>0.074999999999999997</v>
      </c>
      <c r="P228" s="212">
        <f>O228*H228</f>
        <v>10.73625</v>
      </c>
      <c r="Q228" s="212">
        <v>0</v>
      </c>
      <c r="R228" s="212">
        <f>Q228*H228</f>
        <v>0</v>
      </c>
      <c r="S228" s="212">
        <v>0.035000000000000003</v>
      </c>
      <c r="T228" s="213">
        <f>S228*H228</f>
        <v>5.010250000000001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4" t="s">
        <v>200</v>
      </c>
      <c r="AT228" s="214" t="s">
        <v>128</v>
      </c>
      <c r="AU228" s="214" t="s">
        <v>80</v>
      </c>
      <c r="AY228" s="16" t="s">
        <v>126</v>
      </c>
      <c r="BE228" s="215">
        <f>IF(N228="základní",J228,0)</f>
        <v>5955.04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13</v>
      </c>
      <c r="BK228" s="215">
        <f>ROUND(I228*H228,2)</f>
        <v>5955.04</v>
      </c>
      <c r="BL228" s="16" t="s">
        <v>200</v>
      </c>
      <c r="BM228" s="214" t="s">
        <v>395</v>
      </c>
    </row>
    <row r="229" s="13" customFormat="1">
      <c r="A229" s="13"/>
      <c r="B229" s="216"/>
      <c r="C229" s="217"/>
      <c r="D229" s="218" t="s">
        <v>141</v>
      </c>
      <c r="E229" s="219" t="s">
        <v>1</v>
      </c>
      <c r="F229" s="220" t="s">
        <v>396</v>
      </c>
      <c r="G229" s="217"/>
      <c r="H229" s="221">
        <v>143.15000000000001</v>
      </c>
      <c r="I229" s="217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6" t="s">
        <v>141</v>
      </c>
      <c r="AU229" s="226" t="s">
        <v>80</v>
      </c>
      <c r="AV229" s="13" t="s">
        <v>80</v>
      </c>
      <c r="AW229" s="13" t="s">
        <v>30</v>
      </c>
      <c r="AX229" s="13" t="s">
        <v>74</v>
      </c>
      <c r="AY229" s="226" t="s">
        <v>126</v>
      </c>
    </row>
    <row r="230" s="14" customFormat="1">
      <c r="A230" s="14"/>
      <c r="B230" s="237"/>
      <c r="C230" s="238"/>
      <c r="D230" s="218" t="s">
        <v>141</v>
      </c>
      <c r="E230" s="239" t="s">
        <v>1</v>
      </c>
      <c r="F230" s="240" t="s">
        <v>243</v>
      </c>
      <c r="G230" s="238"/>
      <c r="H230" s="241">
        <v>143.15000000000001</v>
      </c>
      <c r="I230" s="238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141</v>
      </c>
      <c r="AU230" s="246" t="s">
        <v>80</v>
      </c>
      <c r="AV230" s="14" t="s">
        <v>132</v>
      </c>
      <c r="AW230" s="14" t="s">
        <v>30</v>
      </c>
      <c r="AX230" s="14" t="s">
        <v>13</v>
      </c>
      <c r="AY230" s="246" t="s">
        <v>126</v>
      </c>
    </row>
    <row r="231" s="2" customFormat="1" ht="37.8" customHeight="1">
      <c r="A231" s="31"/>
      <c r="B231" s="32"/>
      <c r="C231" s="203" t="s">
        <v>397</v>
      </c>
      <c r="D231" s="203" t="s">
        <v>128</v>
      </c>
      <c r="E231" s="204" t="s">
        <v>398</v>
      </c>
      <c r="F231" s="205" t="s">
        <v>399</v>
      </c>
      <c r="G231" s="206" t="s">
        <v>131</v>
      </c>
      <c r="H231" s="207">
        <v>121.8</v>
      </c>
      <c r="I231" s="208">
        <v>382</v>
      </c>
      <c r="J231" s="208">
        <f>ROUND(I231*H231,2)</f>
        <v>46527.599999999999</v>
      </c>
      <c r="K231" s="209"/>
      <c r="L231" s="37"/>
      <c r="M231" s="210" t="s">
        <v>1</v>
      </c>
      <c r="N231" s="211" t="s">
        <v>39</v>
      </c>
      <c r="O231" s="212">
        <v>0.46000000000000002</v>
      </c>
      <c r="P231" s="212">
        <f>O231*H231</f>
        <v>56.027999999999999</v>
      </c>
      <c r="Q231" s="212">
        <v>0.00025000000000000001</v>
      </c>
      <c r="R231" s="212">
        <f>Q231*H231</f>
        <v>0.030450000000000001</v>
      </c>
      <c r="S231" s="212">
        <v>0</v>
      </c>
      <c r="T231" s="21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4" t="s">
        <v>200</v>
      </c>
      <c r="AT231" s="214" t="s">
        <v>128</v>
      </c>
      <c r="AU231" s="214" t="s">
        <v>80</v>
      </c>
      <c r="AY231" s="16" t="s">
        <v>126</v>
      </c>
      <c r="BE231" s="215">
        <f>IF(N231="základní",J231,0)</f>
        <v>46527.599999999999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13</v>
      </c>
      <c r="BK231" s="215">
        <f>ROUND(I231*H231,2)</f>
        <v>46527.599999999999</v>
      </c>
      <c r="BL231" s="16" t="s">
        <v>200</v>
      </c>
      <c r="BM231" s="214" t="s">
        <v>400</v>
      </c>
    </row>
    <row r="232" s="2" customFormat="1" ht="37.8" customHeight="1">
      <c r="A232" s="31"/>
      <c r="B232" s="32"/>
      <c r="C232" s="227" t="s">
        <v>401</v>
      </c>
      <c r="D232" s="227" t="s">
        <v>156</v>
      </c>
      <c r="E232" s="228" t="s">
        <v>402</v>
      </c>
      <c r="F232" s="229" t="s">
        <v>403</v>
      </c>
      <c r="G232" s="230" t="s">
        <v>131</v>
      </c>
      <c r="H232" s="231">
        <v>121.8</v>
      </c>
      <c r="I232" s="232">
        <v>1430</v>
      </c>
      <c r="J232" s="232">
        <f>ROUND(I232*H232,2)</f>
        <v>174174</v>
      </c>
      <c r="K232" s="233"/>
      <c r="L232" s="234"/>
      <c r="M232" s="235" t="s">
        <v>1</v>
      </c>
      <c r="N232" s="236" t="s">
        <v>39</v>
      </c>
      <c r="O232" s="212">
        <v>0</v>
      </c>
      <c r="P232" s="212">
        <f>O232*H232</f>
        <v>0</v>
      </c>
      <c r="Q232" s="212">
        <v>0.0057099999999999998</v>
      </c>
      <c r="R232" s="212">
        <f>Q232*H232</f>
        <v>0.69547799999999993</v>
      </c>
      <c r="S232" s="212">
        <v>0</v>
      </c>
      <c r="T232" s="21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4" t="s">
        <v>275</v>
      </c>
      <c r="AT232" s="214" t="s">
        <v>156</v>
      </c>
      <c r="AU232" s="214" t="s">
        <v>80</v>
      </c>
      <c r="AY232" s="16" t="s">
        <v>126</v>
      </c>
      <c r="BE232" s="215">
        <f>IF(N232="základní",J232,0)</f>
        <v>174174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13</v>
      </c>
      <c r="BK232" s="215">
        <f>ROUND(I232*H232,2)</f>
        <v>174174</v>
      </c>
      <c r="BL232" s="16" t="s">
        <v>200</v>
      </c>
      <c r="BM232" s="214" t="s">
        <v>404</v>
      </c>
    </row>
    <row r="233" s="2" customFormat="1" ht="24.15" customHeight="1">
      <c r="A233" s="31"/>
      <c r="B233" s="32"/>
      <c r="C233" s="203" t="s">
        <v>405</v>
      </c>
      <c r="D233" s="203" t="s">
        <v>128</v>
      </c>
      <c r="E233" s="204" t="s">
        <v>406</v>
      </c>
      <c r="F233" s="205" t="s">
        <v>407</v>
      </c>
      <c r="G233" s="206" t="s">
        <v>388</v>
      </c>
      <c r="H233" s="207">
        <v>2266.5659999999998</v>
      </c>
      <c r="I233" s="208">
        <v>3.7799999999999998</v>
      </c>
      <c r="J233" s="208">
        <f>ROUND(I233*H233,2)</f>
        <v>8567.6200000000008</v>
      </c>
      <c r="K233" s="209"/>
      <c r="L233" s="37"/>
      <c r="M233" s="210" t="s">
        <v>1</v>
      </c>
      <c r="N233" s="211" t="s">
        <v>39</v>
      </c>
      <c r="O233" s="212">
        <v>0</v>
      </c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4" t="s">
        <v>200</v>
      </c>
      <c r="AT233" s="214" t="s">
        <v>128</v>
      </c>
      <c r="AU233" s="214" t="s">
        <v>80</v>
      </c>
      <c r="AY233" s="16" t="s">
        <v>126</v>
      </c>
      <c r="BE233" s="215">
        <f>IF(N233="základní",J233,0)</f>
        <v>8567.6200000000008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13</v>
      </c>
      <c r="BK233" s="215">
        <f>ROUND(I233*H233,2)</f>
        <v>8567.6200000000008</v>
      </c>
      <c r="BL233" s="16" t="s">
        <v>200</v>
      </c>
      <c r="BM233" s="214" t="s">
        <v>408</v>
      </c>
    </row>
    <row r="234" s="12" customFormat="1" ht="22.8" customHeight="1">
      <c r="A234" s="12"/>
      <c r="B234" s="188"/>
      <c r="C234" s="189"/>
      <c r="D234" s="190" t="s">
        <v>73</v>
      </c>
      <c r="E234" s="201" t="s">
        <v>409</v>
      </c>
      <c r="F234" s="201" t="s">
        <v>410</v>
      </c>
      <c r="G234" s="189"/>
      <c r="H234" s="189"/>
      <c r="I234" s="189"/>
      <c r="J234" s="202">
        <f>BK234</f>
        <v>4689.25</v>
      </c>
      <c r="K234" s="189"/>
      <c r="L234" s="193"/>
      <c r="M234" s="194"/>
      <c r="N234" s="195"/>
      <c r="O234" s="195"/>
      <c r="P234" s="196">
        <f>SUM(P235:P236)</f>
        <v>3.3540000000000001</v>
      </c>
      <c r="Q234" s="195"/>
      <c r="R234" s="196">
        <f>SUM(R235:R236)</f>
        <v>0.0090000000000000011</v>
      </c>
      <c r="S234" s="195"/>
      <c r="T234" s="197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8" t="s">
        <v>80</v>
      </c>
      <c r="AT234" s="199" t="s">
        <v>73</v>
      </c>
      <c r="AU234" s="199" t="s">
        <v>13</v>
      </c>
      <c r="AY234" s="198" t="s">
        <v>126</v>
      </c>
      <c r="BK234" s="200">
        <f>SUM(BK235:BK236)</f>
        <v>4689.25</v>
      </c>
    </row>
    <row r="235" s="2" customFormat="1" ht="24.15" customHeight="1">
      <c r="A235" s="31"/>
      <c r="B235" s="32"/>
      <c r="C235" s="203" t="s">
        <v>411</v>
      </c>
      <c r="D235" s="203" t="s">
        <v>128</v>
      </c>
      <c r="E235" s="204" t="s">
        <v>412</v>
      </c>
      <c r="F235" s="205" t="s">
        <v>413</v>
      </c>
      <c r="G235" s="206" t="s">
        <v>223</v>
      </c>
      <c r="H235" s="207">
        <v>6</v>
      </c>
      <c r="I235" s="208">
        <v>763</v>
      </c>
      <c r="J235" s="208">
        <f>ROUND(I235*H235,2)</f>
        <v>4578</v>
      </c>
      <c r="K235" s="209"/>
      <c r="L235" s="37"/>
      <c r="M235" s="210" t="s">
        <v>1</v>
      </c>
      <c r="N235" s="211" t="s">
        <v>39</v>
      </c>
      <c r="O235" s="212">
        <v>0.55900000000000005</v>
      </c>
      <c r="P235" s="212">
        <f>O235*H235</f>
        <v>3.3540000000000001</v>
      </c>
      <c r="Q235" s="212">
        <v>0.0015</v>
      </c>
      <c r="R235" s="212">
        <f>Q235*H235</f>
        <v>0.0090000000000000011</v>
      </c>
      <c r="S235" s="212">
        <v>0</v>
      </c>
      <c r="T235" s="21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4" t="s">
        <v>200</v>
      </c>
      <c r="AT235" s="214" t="s">
        <v>128</v>
      </c>
      <c r="AU235" s="214" t="s">
        <v>80</v>
      </c>
      <c r="AY235" s="16" t="s">
        <v>126</v>
      </c>
      <c r="BE235" s="215">
        <f>IF(N235="základní",J235,0)</f>
        <v>4578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13</v>
      </c>
      <c r="BK235" s="215">
        <f>ROUND(I235*H235,2)</f>
        <v>4578</v>
      </c>
      <c r="BL235" s="16" t="s">
        <v>200</v>
      </c>
      <c r="BM235" s="214" t="s">
        <v>414</v>
      </c>
    </row>
    <row r="236" s="2" customFormat="1" ht="24.15" customHeight="1">
      <c r="A236" s="31"/>
      <c r="B236" s="32"/>
      <c r="C236" s="203" t="s">
        <v>415</v>
      </c>
      <c r="D236" s="203" t="s">
        <v>128</v>
      </c>
      <c r="E236" s="204" t="s">
        <v>416</v>
      </c>
      <c r="F236" s="205" t="s">
        <v>417</v>
      </c>
      <c r="G236" s="206" t="s">
        <v>388</v>
      </c>
      <c r="H236" s="207">
        <v>45.780000000000001</v>
      </c>
      <c r="I236" s="208">
        <v>2.4300000000000002</v>
      </c>
      <c r="J236" s="208">
        <f>ROUND(I236*H236,2)</f>
        <v>111.25</v>
      </c>
      <c r="K236" s="209"/>
      <c r="L236" s="37"/>
      <c r="M236" s="210" t="s">
        <v>1</v>
      </c>
      <c r="N236" s="211" t="s">
        <v>39</v>
      </c>
      <c r="O236" s="212">
        <v>0</v>
      </c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4" t="s">
        <v>200</v>
      </c>
      <c r="AT236" s="214" t="s">
        <v>128</v>
      </c>
      <c r="AU236" s="214" t="s">
        <v>80</v>
      </c>
      <c r="AY236" s="16" t="s">
        <v>126</v>
      </c>
      <c r="BE236" s="215">
        <f>IF(N236="základní",J236,0)</f>
        <v>111.25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13</v>
      </c>
      <c r="BK236" s="215">
        <f>ROUND(I236*H236,2)</f>
        <v>111.25</v>
      </c>
      <c r="BL236" s="16" t="s">
        <v>200</v>
      </c>
      <c r="BM236" s="214" t="s">
        <v>418</v>
      </c>
    </row>
    <row r="237" s="12" customFormat="1" ht="22.8" customHeight="1">
      <c r="A237" s="12"/>
      <c r="B237" s="188"/>
      <c r="C237" s="189"/>
      <c r="D237" s="190" t="s">
        <v>73</v>
      </c>
      <c r="E237" s="201" t="s">
        <v>419</v>
      </c>
      <c r="F237" s="201" t="s">
        <v>420</v>
      </c>
      <c r="G237" s="189"/>
      <c r="H237" s="189"/>
      <c r="I237" s="189"/>
      <c r="J237" s="202">
        <f>BK237</f>
        <v>223859</v>
      </c>
      <c r="K237" s="189"/>
      <c r="L237" s="193"/>
      <c r="M237" s="194"/>
      <c r="N237" s="195"/>
      <c r="O237" s="195"/>
      <c r="P237" s="196">
        <f>SUM(P238:P239)</f>
        <v>0.29899999999999999</v>
      </c>
      <c r="Q237" s="195"/>
      <c r="R237" s="196">
        <f>SUM(R238:R239)</f>
        <v>0</v>
      </c>
      <c r="S237" s="195"/>
      <c r="T237" s="197">
        <f>SUM(T238:T239)</f>
        <v>0.00040000000000000002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8" t="s">
        <v>80</v>
      </c>
      <c r="AT237" s="199" t="s">
        <v>73</v>
      </c>
      <c r="AU237" s="199" t="s">
        <v>13</v>
      </c>
      <c r="AY237" s="198" t="s">
        <v>126</v>
      </c>
      <c r="BK237" s="200">
        <f>SUM(BK238:BK239)</f>
        <v>223859</v>
      </c>
    </row>
    <row r="238" s="2" customFormat="1" ht="16.5" customHeight="1">
      <c r="A238" s="31"/>
      <c r="B238" s="32"/>
      <c r="C238" s="203" t="s">
        <v>421</v>
      </c>
      <c r="D238" s="203" t="s">
        <v>128</v>
      </c>
      <c r="E238" s="204" t="s">
        <v>422</v>
      </c>
      <c r="F238" s="205" t="s">
        <v>423</v>
      </c>
      <c r="G238" s="206" t="s">
        <v>424</v>
      </c>
      <c r="H238" s="207">
        <v>1</v>
      </c>
      <c r="I238" s="208">
        <v>218859</v>
      </c>
      <c r="J238" s="208">
        <f>ROUND(I238*H238,2)</f>
        <v>218859</v>
      </c>
      <c r="K238" s="209"/>
      <c r="L238" s="37"/>
      <c r="M238" s="210" t="s">
        <v>1</v>
      </c>
      <c r="N238" s="211" t="s">
        <v>39</v>
      </c>
      <c r="O238" s="212">
        <v>0</v>
      </c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4" t="s">
        <v>200</v>
      </c>
      <c r="AT238" s="214" t="s">
        <v>128</v>
      </c>
      <c r="AU238" s="214" t="s">
        <v>80</v>
      </c>
      <c r="AY238" s="16" t="s">
        <v>126</v>
      </c>
      <c r="BE238" s="215">
        <f>IF(N238="základní",J238,0)</f>
        <v>218859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13</v>
      </c>
      <c r="BK238" s="215">
        <f>ROUND(I238*H238,2)</f>
        <v>218859</v>
      </c>
      <c r="BL238" s="16" t="s">
        <v>200</v>
      </c>
      <c r="BM238" s="214" t="s">
        <v>425</v>
      </c>
    </row>
    <row r="239" s="2" customFormat="1" ht="16.5" customHeight="1">
      <c r="A239" s="31"/>
      <c r="B239" s="32"/>
      <c r="C239" s="203" t="s">
        <v>426</v>
      </c>
      <c r="D239" s="203" t="s">
        <v>128</v>
      </c>
      <c r="E239" s="204" t="s">
        <v>427</v>
      </c>
      <c r="F239" s="205" t="s">
        <v>428</v>
      </c>
      <c r="G239" s="206" t="s">
        <v>424</v>
      </c>
      <c r="H239" s="207">
        <v>1</v>
      </c>
      <c r="I239" s="208">
        <v>5000</v>
      </c>
      <c r="J239" s="208">
        <f>ROUND(I239*H239,2)</f>
        <v>5000</v>
      </c>
      <c r="K239" s="209"/>
      <c r="L239" s="37"/>
      <c r="M239" s="210" t="s">
        <v>1</v>
      </c>
      <c r="N239" s="211" t="s">
        <v>39</v>
      </c>
      <c r="O239" s="212">
        <v>0.29899999999999999</v>
      </c>
      <c r="P239" s="212">
        <f>O239*H239</f>
        <v>0.29899999999999999</v>
      </c>
      <c r="Q239" s="212">
        <v>0</v>
      </c>
      <c r="R239" s="212">
        <f>Q239*H239</f>
        <v>0</v>
      </c>
      <c r="S239" s="212">
        <v>0.00040000000000000002</v>
      </c>
      <c r="T239" s="213">
        <f>S239*H239</f>
        <v>0.00040000000000000002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4" t="s">
        <v>200</v>
      </c>
      <c r="AT239" s="214" t="s">
        <v>128</v>
      </c>
      <c r="AU239" s="214" t="s">
        <v>80</v>
      </c>
      <c r="AY239" s="16" t="s">
        <v>126</v>
      </c>
      <c r="BE239" s="215">
        <f>IF(N239="základní",J239,0)</f>
        <v>5000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13</v>
      </c>
      <c r="BK239" s="215">
        <f>ROUND(I239*H239,2)</f>
        <v>5000</v>
      </c>
      <c r="BL239" s="16" t="s">
        <v>200</v>
      </c>
      <c r="BM239" s="214" t="s">
        <v>429</v>
      </c>
    </row>
    <row r="240" s="12" customFormat="1" ht="22.8" customHeight="1">
      <c r="A240" s="12"/>
      <c r="B240" s="188"/>
      <c r="C240" s="189"/>
      <c r="D240" s="190" t="s">
        <v>73</v>
      </c>
      <c r="E240" s="201" t="s">
        <v>430</v>
      </c>
      <c r="F240" s="201" t="s">
        <v>431</v>
      </c>
      <c r="G240" s="189"/>
      <c r="H240" s="189"/>
      <c r="I240" s="189"/>
      <c r="J240" s="202">
        <f>BK240</f>
        <v>708314.74999999988</v>
      </c>
      <c r="K240" s="189"/>
      <c r="L240" s="193"/>
      <c r="M240" s="194"/>
      <c r="N240" s="195"/>
      <c r="O240" s="195"/>
      <c r="P240" s="196">
        <f>SUM(P241:P268)</f>
        <v>560.10146399999996</v>
      </c>
      <c r="Q240" s="195"/>
      <c r="R240" s="196">
        <f>SUM(R241:R268)</f>
        <v>14.524105630000001</v>
      </c>
      <c r="S240" s="195"/>
      <c r="T240" s="197">
        <f>SUM(T241:T268)</f>
        <v>11.568732799999999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80</v>
      </c>
      <c r="AT240" s="199" t="s">
        <v>73</v>
      </c>
      <c r="AU240" s="199" t="s">
        <v>13</v>
      </c>
      <c r="AY240" s="198" t="s">
        <v>126</v>
      </c>
      <c r="BK240" s="200">
        <f>SUM(BK241:BK268)</f>
        <v>708314.74999999988</v>
      </c>
    </row>
    <row r="241" s="2" customFormat="1" ht="33" customHeight="1">
      <c r="A241" s="31"/>
      <c r="B241" s="32"/>
      <c r="C241" s="203" t="s">
        <v>432</v>
      </c>
      <c r="D241" s="203" t="s">
        <v>128</v>
      </c>
      <c r="E241" s="204" t="s">
        <v>433</v>
      </c>
      <c r="F241" s="205" t="s">
        <v>434</v>
      </c>
      <c r="G241" s="206" t="s">
        <v>228</v>
      </c>
      <c r="H241" s="207">
        <v>10.943</v>
      </c>
      <c r="I241" s="208">
        <v>1170</v>
      </c>
      <c r="J241" s="208">
        <f>ROUND(I241*H241,2)</f>
        <v>12803.31</v>
      </c>
      <c r="K241" s="209"/>
      <c r="L241" s="37"/>
      <c r="M241" s="210" t="s">
        <v>1</v>
      </c>
      <c r="N241" s="211" t="s">
        <v>39</v>
      </c>
      <c r="O241" s="212">
        <v>1.5600000000000001</v>
      </c>
      <c r="P241" s="212">
        <f>O241*H241</f>
        <v>17.071079999999998</v>
      </c>
      <c r="Q241" s="212">
        <v>0.00189</v>
      </c>
      <c r="R241" s="212">
        <f>Q241*H241</f>
        <v>0.020682269999999999</v>
      </c>
      <c r="S241" s="212">
        <v>0</v>
      </c>
      <c r="T241" s="21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4" t="s">
        <v>200</v>
      </c>
      <c r="AT241" s="214" t="s">
        <v>128</v>
      </c>
      <c r="AU241" s="214" t="s">
        <v>80</v>
      </c>
      <c r="AY241" s="16" t="s">
        <v>126</v>
      </c>
      <c r="BE241" s="215">
        <f>IF(N241="základní",J241,0)</f>
        <v>12803.31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13</v>
      </c>
      <c r="BK241" s="215">
        <f>ROUND(I241*H241,2)</f>
        <v>12803.31</v>
      </c>
      <c r="BL241" s="16" t="s">
        <v>200</v>
      </c>
      <c r="BM241" s="214" t="s">
        <v>435</v>
      </c>
    </row>
    <row r="242" s="2" customFormat="1" ht="24.15" customHeight="1">
      <c r="A242" s="31"/>
      <c r="B242" s="32"/>
      <c r="C242" s="203" t="s">
        <v>436</v>
      </c>
      <c r="D242" s="203" t="s">
        <v>128</v>
      </c>
      <c r="E242" s="204" t="s">
        <v>437</v>
      </c>
      <c r="F242" s="205" t="s">
        <v>438</v>
      </c>
      <c r="G242" s="206" t="s">
        <v>131</v>
      </c>
      <c r="H242" s="207">
        <v>29.199999999999999</v>
      </c>
      <c r="I242" s="208">
        <v>1750</v>
      </c>
      <c r="J242" s="208">
        <f>ROUND(I242*H242,2)</f>
        <v>51100</v>
      </c>
      <c r="K242" s="209"/>
      <c r="L242" s="37"/>
      <c r="M242" s="210" t="s">
        <v>1</v>
      </c>
      <c r="N242" s="211" t="s">
        <v>39</v>
      </c>
      <c r="O242" s="212">
        <v>0</v>
      </c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4" t="s">
        <v>200</v>
      </c>
      <c r="AT242" s="214" t="s">
        <v>128</v>
      </c>
      <c r="AU242" s="214" t="s">
        <v>80</v>
      </c>
      <c r="AY242" s="16" t="s">
        <v>126</v>
      </c>
      <c r="BE242" s="215">
        <f>IF(N242="základní",J242,0)</f>
        <v>51100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13</v>
      </c>
      <c r="BK242" s="215">
        <f>ROUND(I242*H242,2)</f>
        <v>51100</v>
      </c>
      <c r="BL242" s="16" t="s">
        <v>200</v>
      </c>
      <c r="BM242" s="214" t="s">
        <v>439</v>
      </c>
    </row>
    <row r="243" s="2" customFormat="1" ht="24.15" customHeight="1">
      <c r="A243" s="31"/>
      <c r="B243" s="32"/>
      <c r="C243" s="203" t="s">
        <v>440</v>
      </c>
      <c r="D243" s="203" t="s">
        <v>128</v>
      </c>
      <c r="E243" s="204" t="s">
        <v>441</v>
      </c>
      <c r="F243" s="205" t="s">
        <v>442</v>
      </c>
      <c r="G243" s="206" t="s">
        <v>145</v>
      </c>
      <c r="H243" s="207">
        <v>30.789999999999999</v>
      </c>
      <c r="I243" s="208">
        <v>214</v>
      </c>
      <c r="J243" s="208">
        <f>ROUND(I243*H243,2)</f>
        <v>6589.0600000000004</v>
      </c>
      <c r="K243" s="209"/>
      <c r="L243" s="37"/>
      <c r="M243" s="210" t="s">
        <v>1</v>
      </c>
      <c r="N243" s="211" t="s">
        <v>39</v>
      </c>
      <c r="O243" s="212">
        <v>0.36599999999999999</v>
      </c>
      <c r="P243" s="212">
        <f>O243*H243</f>
        <v>11.26914</v>
      </c>
      <c r="Q243" s="212">
        <v>0</v>
      </c>
      <c r="R243" s="212">
        <f>Q243*H243</f>
        <v>0</v>
      </c>
      <c r="S243" s="212">
        <v>0.012319999999999999</v>
      </c>
      <c r="T243" s="213">
        <f>S243*H243</f>
        <v>0.37933279999999997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4" t="s">
        <v>200</v>
      </c>
      <c r="AT243" s="214" t="s">
        <v>128</v>
      </c>
      <c r="AU243" s="214" t="s">
        <v>80</v>
      </c>
      <c r="AY243" s="16" t="s">
        <v>126</v>
      </c>
      <c r="BE243" s="215">
        <f>IF(N243="základní",J243,0)</f>
        <v>6589.0600000000004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13</v>
      </c>
      <c r="BK243" s="215">
        <f>ROUND(I243*H243,2)</f>
        <v>6589.0600000000004</v>
      </c>
      <c r="BL243" s="16" t="s">
        <v>200</v>
      </c>
      <c r="BM243" s="214" t="s">
        <v>443</v>
      </c>
    </row>
    <row r="244" s="2" customFormat="1" ht="24.15" customHeight="1">
      <c r="A244" s="31"/>
      <c r="B244" s="32"/>
      <c r="C244" s="203" t="s">
        <v>444</v>
      </c>
      <c r="D244" s="203" t="s">
        <v>128</v>
      </c>
      <c r="E244" s="204" t="s">
        <v>441</v>
      </c>
      <c r="F244" s="205" t="s">
        <v>442</v>
      </c>
      <c r="G244" s="206" t="s">
        <v>145</v>
      </c>
      <c r="H244" s="207">
        <v>90</v>
      </c>
      <c r="I244" s="208">
        <v>214</v>
      </c>
      <c r="J244" s="208">
        <f>ROUND(I244*H244,2)</f>
        <v>19260</v>
      </c>
      <c r="K244" s="209"/>
      <c r="L244" s="37"/>
      <c r="M244" s="210" t="s">
        <v>1</v>
      </c>
      <c r="N244" s="211" t="s">
        <v>39</v>
      </c>
      <c r="O244" s="212">
        <v>0.36599999999999999</v>
      </c>
      <c r="P244" s="212">
        <f>O244*H244</f>
        <v>32.939999999999998</v>
      </c>
      <c r="Q244" s="212">
        <v>0</v>
      </c>
      <c r="R244" s="212">
        <f>Q244*H244</f>
        <v>0</v>
      </c>
      <c r="S244" s="212">
        <v>0.012319999999999999</v>
      </c>
      <c r="T244" s="213">
        <f>S244*H244</f>
        <v>1.1088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4" t="s">
        <v>200</v>
      </c>
      <c r="AT244" s="214" t="s">
        <v>128</v>
      </c>
      <c r="AU244" s="214" t="s">
        <v>80</v>
      </c>
      <c r="AY244" s="16" t="s">
        <v>126</v>
      </c>
      <c r="BE244" s="215">
        <f>IF(N244="základní",J244,0)</f>
        <v>19260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13</v>
      </c>
      <c r="BK244" s="215">
        <f>ROUND(I244*H244,2)</f>
        <v>19260</v>
      </c>
      <c r="BL244" s="16" t="s">
        <v>200</v>
      </c>
      <c r="BM244" s="214" t="s">
        <v>445</v>
      </c>
    </row>
    <row r="245" s="2" customFormat="1" ht="24.15" customHeight="1">
      <c r="A245" s="31"/>
      <c r="B245" s="32"/>
      <c r="C245" s="203" t="s">
        <v>446</v>
      </c>
      <c r="D245" s="203" t="s">
        <v>128</v>
      </c>
      <c r="E245" s="204" t="s">
        <v>447</v>
      </c>
      <c r="F245" s="205" t="s">
        <v>448</v>
      </c>
      <c r="G245" s="206" t="s">
        <v>145</v>
      </c>
      <c r="H245" s="207">
        <v>50</v>
      </c>
      <c r="I245" s="208">
        <v>266</v>
      </c>
      <c r="J245" s="208">
        <f>ROUND(I245*H245,2)</f>
        <v>13300</v>
      </c>
      <c r="K245" s="209"/>
      <c r="L245" s="37"/>
      <c r="M245" s="210" t="s">
        <v>1</v>
      </c>
      <c r="N245" s="211" t="s">
        <v>39</v>
      </c>
      <c r="O245" s="212">
        <v>0.45600000000000002</v>
      </c>
      <c r="P245" s="212">
        <f>O245*H245</f>
        <v>22.800000000000001</v>
      </c>
      <c r="Q245" s="212">
        <v>0</v>
      </c>
      <c r="R245" s="212">
        <f>Q245*H245</f>
        <v>0</v>
      </c>
      <c r="S245" s="212">
        <v>0.01584</v>
      </c>
      <c r="T245" s="213">
        <f>S245*H245</f>
        <v>0.79200000000000004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4" t="s">
        <v>200</v>
      </c>
      <c r="AT245" s="214" t="s">
        <v>128</v>
      </c>
      <c r="AU245" s="214" t="s">
        <v>80</v>
      </c>
      <c r="AY245" s="16" t="s">
        <v>126</v>
      </c>
      <c r="BE245" s="215">
        <f>IF(N245="základní",J245,0)</f>
        <v>13300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13</v>
      </c>
      <c r="BK245" s="215">
        <f>ROUND(I245*H245,2)</f>
        <v>13300</v>
      </c>
      <c r="BL245" s="16" t="s">
        <v>200</v>
      </c>
      <c r="BM245" s="214" t="s">
        <v>449</v>
      </c>
    </row>
    <row r="246" s="2" customFormat="1" ht="24.15" customHeight="1">
      <c r="A246" s="31"/>
      <c r="B246" s="32"/>
      <c r="C246" s="203" t="s">
        <v>450</v>
      </c>
      <c r="D246" s="203" t="s">
        <v>128</v>
      </c>
      <c r="E246" s="204" t="s">
        <v>451</v>
      </c>
      <c r="F246" s="205" t="s">
        <v>452</v>
      </c>
      <c r="G246" s="206" t="s">
        <v>145</v>
      </c>
      <c r="H246" s="207">
        <v>50</v>
      </c>
      <c r="I246" s="208">
        <v>296</v>
      </c>
      <c r="J246" s="208">
        <f>ROUND(I246*H246,2)</f>
        <v>14800</v>
      </c>
      <c r="K246" s="209"/>
      <c r="L246" s="37"/>
      <c r="M246" s="210" t="s">
        <v>1</v>
      </c>
      <c r="N246" s="211" t="s">
        <v>39</v>
      </c>
      <c r="O246" s="212">
        <v>0.50600000000000001</v>
      </c>
      <c r="P246" s="212">
        <f>O246*H246</f>
        <v>25.300000000000001</v>
      </c>
      <c r="Q246" s="212">
        <v>0</v>
      </c>
      <c r="R246" s="212">
        <f>Q246*H246</f>
        <v>0</v>
      </c>
      <c r="S246" s="212">
        <v>0.024750000000000001</v>
      </c>
      <c r="T246" s="213">
        <f>S246*H246</f>
        <v>1.2375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4" t="s">
        <v>200</v>
      </c>
      <c r="AT246" s="214" t="s">
        <v>128</v>
      </c>
      <c r="AU246" s="214" t="s">
        <v>80</v>
      </c>
      <c r="AY246" s="16" t="s">
        <v>126</v>
      </c>
      <c r="BE246" s="215">
        <f>IF(N246="základní",J246,0)</f>
        <v>14800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13</v>
      </c>
      <c r="BK246" s="215">
        <f>ROUND(I246*H246,2)</f>
        <v>14800</v>
      </c>
      <c r="BL246" s="16" t="s">
        <v>200</v>
      </c>
      <c r="BM246" s="214" t="s">
        <v>453</v>
      </c>
    </row>
    <row r="247" s="2" customFormat="1" ht="24.15" customHeight="1">
      <c r="A247" s="31"/>
      <c r="B247" s="32"/>
      <c r="C247" s="203" t="s">
        <v>454</v>
      </c>
      <c r="D247" s="203" t="s">
        <v>128</v>
      </c>
      <c r="E247" s="204" t="s">
        <v>455</v>
      </c>
      <c r="F247" s="205" t="s">
        <v>456</v>
      </c>
      <c r="G247" s="206" t="s">
        <v>145</v>
      </c>
      <c r="H247" s="207">
        <v>46.328000000000003</v>
      </c>
      <c r="I247" s="208">
        <v>574</v>
      </c>
      <c r="J247" s="208">
        <f>ROUND(I247*H247,2)</f>
        <v>26592.27</v>
      </c>
      <c r="K247" s="209"/>
      <c r="L247" s="37"/>
      <c r="M247" s="210" t="s">
        <v>1</v>
      </c>
      <c r="N247" s="211" t="s">
        <v>39</v>
      </c>
      <c r="O247" s="212">
        <v>0.59799999999999998</v>
      </c>
      <c r="P247" s="212">
        <f>O247*H247</f>
        <v>27.704143999999999</v>
      </c>
      <c r="Q247" s="212">
        <v>0.01363</v>
      </c>
      <c r="R247" s="212">
        <f>Q247*H247</f>
        <v>0.63145064000000006</v>
      </c>
      <c r="S247" s="212">
        <v>0</v>
      </c>
      <c r="T247" s="21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14" t="s">
        <v>200</v>
      </c>
      <c r="AT247" s="214" t="s">
        <v>128</v>
      </c>
      <c r="AU247" s="214" t="s">
        <v>80</v>
      </c>
      <c r="AY247" s="16" t="s">
        <v>126</v>
      </c>
      <c r="BE247" s="215">
        <f>IF(N247="základní",J247,0)</f>
        <v>26592.27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13</v>
      </c>
      <c r="BK247" s="215">
        <f>ROUND(I247*H247,2)</f>
        <v>26592.27</v>
      </c>
      <c r="BL247" s="16" t="s">
        <v>200</v>
      </c>
      <c r="BM247" s="214" t="s">
        <v>457</v>
      </c>
    </row>
    <row r="248" s="2" customFormat="1" ht="24.15" customHeight="1">
      <c r="A248" s="31"/>
      <c r="B248" s="32"/>
      <c r="C248" s="203" t="s">
        <v>458</v>
      </c>
      <c r="D248" s="203" t="s">
        <v>128</v>
      </c>
      <c r="E248" s="204" t="s">
        <v>455</v>
      </c>
      <c r="F248" s="205" t="s">
        <v>456</v>
      </c>
      <c r="G248" s="206" t="s">
        <v>145</v>
      </c>
      <c r="H248" s="207">
        <v>90</v>
      </c>
      <c r="I248" s="208">
        <v>574</v>
      </c>
      <c r="J248" s="208">
        <f>ROUND(I248*H248,2)</f>
        <v>51660</v>
      </c>
      <c r="K248" s="209"/>
      <c r="L248" s="37"/>
      <c r="M248" s="210" t="s">
        <v>1</v>
      </c>
      <c r="N248" s="211" t="s">
        <v>39</v>
      </c>
      <c r="O248" s="212">
        <v>0.59799999999999998</v>
      </c>
      <c r="P248" s="212">
        <f>O248*H248</f>
        <v>53.82</v>
      </c>
      <c r="Q248" s="212">
        <v>0.01363</v>
      </c>
      <c r="R248" s="212">
        <f>Q248*H248</f>
        <v>1.2266999999999999</v>
      </c>
      <c r="S248" s="212">
        <v>0</v>
      </c>
      <c r="T248" s="21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4" t="s">
        <v>200</v>
      </c>
      <c r="AT248" s="214" t="s">
        <v>128</v>
      </c>
      <c r="AU248" s="214" t="s">
        <v>80</v>
      </c>
      <c r="AY248" s="16" t="s">
        <v>126</v>
      </c>
      <c r="BE248" s="215">
        <f>IF(N248="základní",J248,0)</f>
        <v>51660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13</v>
      </c>
      <c r="BK248" s="215">
        <f>ROUND(I248*H248,2)</f>
        <v>51660</v>
      </c>
      <c r="BL248" s="16" t="s">
        <v>200</v>
      </c>
      <c r="BM248" s="214" t="s">
        <v>459</v>
      </c>
    </row>
    <row r="249" s="2" customFormat="1" ht="24.15" customHeight="1">
      <c r="A249" s="31"/>
      <c r="B249" s="32"/>
      <c r="C249" s="203" t="s">
        <v>460</v>
      </c>
      <c r="D249" s="203" t="s">
        <v>128</v>
      </c>
      <c r="E249" s="204" t="s">
        <v>461</v>
      </c>
      <c r="F249" s="205" t="s">
        <v>462</v>
      </c>
      <c r="G249" s="206" t="s">
        <v>145</v>
      </c>
      <c r="H249" s="207">
        <v>50</v>
      </c>
      <c r="I249" s="208">
        <v>755</v>
      </c>
      <c r="J249" s="208">
        <f>ROUND(I249*H249,2)</f>
        <v>37750</v>
      </c>
      <c r="K249" s="209"/>
      <c r="L249" s="37"/>
      <c r="M249" s="210" t="s">
        <v>1</v>
      </c>
      <c r="N249" s="211" t="s">
        <v>39</v>
      </c>
      <c r="O249" s="212">
        <v>0.80400000000000005</v>
      </c>
      <c r="P249" s="212">
        <f>O249*H249</f>
        <v>40.200000000000003</v>
      </c>
      <c r="Q249" s="212">
        <v>0.017520000000000001</v>
      </c>
      <c r="R249" s="212">
        <f>Q249*H249</f>
        <v>0.876</v>
      </c>
      <c r="S249" s="212">
        <v>0</v>
      </c>
      <c r="T249" s="21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4" t="s">
        <v>200</v>
      </c>
      <c r="AT249" s="214" t="s">
        <v>128</v>
      </c>
      <c r="AU249" s="214" t="s">
        <v>80</v>
      </c>
      <c r="AY249" s="16" t="s">
        <v>126</v>
      </c>
      <c r="BE249" s="215">
        <f>IF(N249="základní",J249,0)</f>
        <v>37750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13</v>
      </c>
      <c r="BK249" s="215">
        <f>ROUND(I249*H249,2)</f>
        <v>37750</v>
      </c>
      <c r="BL249" s="16" t="s">
        <v>200</v>
      </c>
      <c r="BM249" s="214" t="s">
        <v>463</v>
      </c>
    </row>
    <row r="250" s="2" customFormat="1" ht="24.15" customHeight="1">
      <c r="A250" s="31"/>
      <c r="B250" s="32"/>
      <c r="C250" s="203" t="s">
        <v>464</v>
      </c>
      <c r="D250" s="203" t="s">
        <v>128</v>
      </c>
      <c r="E250" s="204" t="s">
        <v>465</v>
      </c>
      <c r="F250" s="205" t="s">
        <v>466</v>
      </c>
      <c r="G250" s="206" t="s">
        <v>145</v>
      </c>
      <c r="H250" s="207">
        <v>50</v>
      </c>
      <c r="I250" s="208">
        <v>1090</v>
      </c>
      <c r="J250" s="208">
        <f>ROUND(I250*H250,2)</f>
        <v>54500</v>
      </c>
      <c r="K250" s="209"/>
      <c r="L250" s="37"/>
      <c r="M250" s="210" t="s">
        <v>1</v>
      </c>
      <c r="N250" s="211" t="s">
        <v>39</v>
      </c>
      <c r="O250" s="212">
        <v>1.048</v>
      </c>
      <c r="P250" s="212">
        <f>O250*H250</f>
        <v>52.400000000000006</v>
      </c>
      <c r="Q250" s="212">
        <v>0.02733</v>
      </c>
      <c r="R250" s="212">
        <f>Q250*H250</f>
        <v>1.3665000000000001</v>
      </c>
      <c r="S250" s="212">
        <v>0</v>
      </c>
      <c r="T250" s="21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4" t="s">
        <v>200</v>
      </c>
      <c r="AT250" s="214" t="s">
        <v>128</v>
      </c>
      <c r="AU250" s="214" t="s">
        <v>80</v>
      </c>
      <c r="AY250" s="16" t="s">
        <v>126</v>
      </c>
      <c r="BE250" s="215">
        <f>IF(N250="základní",J250,0)</f>
        <v>54500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13</v>
      </c>
      <c r="BK250" s="215">
        <f>ROUND(I250*H250,2)</f>
        <v>54500</v>
      </c>
      <c r="BL250" s="16" t="s">
        <v>200</v>
      </c>
      <c r="BM250" s="214" t="s">
        <v>467</v>
      </c>
    </row>
    <row r="251" s="2" customFormat="1" ht="33" customHeight="1">
      <c r="A251" s="31"/>
      <c r="B251" s="32"/>
      <c r="C251" s="203" t="s">
        <v>468</v>
      </c>
      <c r="D251" s="203" t="s">
        <v>128</v>
      </c>
      <c r="E251" s="204" t="s">
        <v>469</v>
      </c>
      <c r="F251" s="205" t="s">
        <v>470</v>
      </c>
      <c r="G251" s="206" t="s">
        <v>131</v>
      </c>
      <c r="H251" s="207">
        <v>396.5</v>
      </c>
      <c r="I251" s="208">
        <v>135</v>
      </c>
      <c r="J251" s="208">
        <f>ROUND(I251*H251,2)</f>
        <v>53527.5</v>
      </c>
      <c r="K251" s="209"/>
      <c r="L251" s="37"/>
      <c r="M251" s="210" t="s">
        <v>1</v>
      </c>
      <c r="N251" s="211" t="s">
        <v>39</v>
      </c>
      <c r="O251" s="212">
        <v>0.28999999999999998</v>
      </c>
      <c r="P251" s="212">
        <f>O251*H251</f>
        <v>114.98499999999999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4" t="s">
        <v>200</v>
      </c>
      <c r="AT251" s="214" t="s">
        <v>128</v>
      </c>
      <c r="AU251" s="214" t="s">
        <v>80</v>
      </c>
      <c r="AY251" s="16" t="s">
        <v>126</v>
      </c>
      <c r="BE251" s="215">
        <f>IF(N251="základní",J251,0)</f>
        <v>53527.5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13</v>
      </c>
      <c r="BK251" s="215">
        <f>ROUND(I251*H251,2)</f>
        <v>53527.5</v>
      </c>
      <c r="BL251" s="16" t="s">
        <v>200</v>
      </c>
      <c r="BM251" s="214" t="s">
        <v>471</v>
      </c>
    </row>
    <row r="252" s="2" customFormat="1" ht="16.5" customHeight="1">
      <c r="A252" s="31"/>
      <c r="B252" s="32"/>
      <c r="C252" s="227" t="s">
        <v>472</v>
      </c>
      <c r="D252" s="227" t="s">
        <v>156</v>
      </c>
      <c r="E252" s="228" t="s">
        <v>473</v>
      </c>
      <c r="F252" s="229" t="s">
        <v>474</v>
      </c>
      <c r="G252" s="230" t="s">
        <v>228</v>
      </c>
      <c r="H252" s="231">
        <v>10.943</v>
      </c>
      <c r="I252" s="232">
        <v>8180</v>
      </c>
      <c r="J252" s="232">
        <f>ROUND(I252*H252,2)</f>
        <v>89513.740000000005</v>
      </c>
      <c r="K252" s="233"/>
      <c r="L252" s="234"/>
      <c r="M252" s="235" t="s">
        <v>1</v>
      </c>
      <c r="N252" s="236" t="s">
        <v>39</v>
      </c>
      <c r="O252" s="212">
        <v>0</v>
      </c>
      <c r="P252" s="212">
        <f>O252*H252</f>
        <v>0</v>
      </c>
      <c r="Q252" s="212">
        <v>0.55000000000000004</v>
      </c>
      <c r="R252" s="212">
        <f>Q252*H252</f>
        <v>6.0186500000000001</v>
      </c>
      <c r="S252" s="212">
        <v>0</v>
      </c>
      <c r="T252" s="21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4" t="s">
        <v>275</v>
      </c>
      <c r="AT252" s="214" t="s">
        <v>156</v>
      </c>
      <c r="AU252" s="214" t="s">
        <v>80</v>
      </c>
      <c r="AY252" s="16" t="s">
        <v>126</v>
      </c>
      <c r="BE252" s="215">
        <f>IF(N252="základní",J252,0)</f>
        <v>89513.740000000005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13</v>
      </c>
      <c r="BK252" s="215">
        <f>ROUND(I252*H252,2)</f>
        <v>89513.740000000005</v>
      </c>
      <c r="BL252" s="16" t="s">
        <v>200</v>
      </c>
      <c r="BM252" s="214" t="s">
        <v>475</v>
      </c>
    </row>
    <row r="253" s="13" customFormat="1">
      <c r="A253" s="13"/>
      <c r="B253" s="216"/>
      <c r="C253" s="217"/>
      <c r="D253" s="218" t="s">
        <v>141</v>
      </c>
      <c r="E253" s="219" t="s">
        <v>1</v>
      </c>
      <c r="F253" s="220" t="s">
        <v>476</v>
      </c>
      <c r="G253" s="217"/>
      <c r="H253" s="221">
        <v>9.516</v>
      </c>
      <c r="I253" s="217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6" t="s">
        <v>141</v>
      </c>
      <c r="AU253" s="226" t="s">
        <v>80</v>
      </c>
      <c r="AV253" s="13" t="s">
        <v>80</v>
      </c>
      <c r="AW253" s="13" t="s">
        <v>30</v>
      </c>
      <c r="AX253" s="13" t="s">
        <v>13</v>
      </c>
      <c r="AY253" s="226" t="s">
        <v>126</v>
      </c>
    </row>
    <row r="254" s="13" customFormat="1">
      <c r="A254" s="13"/>
      <c r="B254" s="216"/>
      <c r="C254" s="217"/>
      <c r="D254" s="218" t="s">
        <v>141</v>
      </c>
      <c r="E254" s="217"/>
      <c r="F254" s="220" t="s">
        <v>477</v>
      </c>
      <c r="G254" s="217"/>
      <c r="H254" s="221">
        <v>10.943</v>
      </c>
      <c r="I254" s="217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6" t="s">
        <v>141</v>
      </c>
      <c r="AU254" s="226" t="s">
        <v>80</v>
      </c>
      <c r="AV254" s="13" t="s">
        <v>80</v>
      </c>
      <c r="AW254" s="13" t="s">
        <v>4</v>
      </c>
      <c r="AX254" s="13" t="s">
        <v>13</v>
      </c>
      <c r="AY254" s="226" t="s">
        <v>126</v>
      </c>
    </row>
    <row r="255" s="2" customFormat="1" ht="24.15" customHeight="1">
      <c r="A255" s="31"/>
      <c r="B255" s="32"/>
      <c r="C255" s="203" t="s">
        <v>478</v>
      </c>
      <c r="D255" s="203" t="s">
        <v>128</v>
      </c>
      <c r="E255" s="204" t="s">
        <v>479</v>
      </c>
      <c r="F255" s="205" t="s">
        <v>480</v>
      </c>
      <c r="G255" s="206" t="s">
        <v>131</v>
      </c>
      <c r="H255" s="207">
        <v>145.80000000000001</v>
      </c>
      <c r="I255" s="208">
        <v>216</v>
      </c>
      <c r="J255" s="208">
        <f>ROUND(I255*H255,2)</f>
        <v>31492.799999999999</v>
      </c>
      <c r="K255" s="209"/>
      <c r="L255" s="37"/>
      <c r="M255" s="210" t="s">
        <v>1</v>
      </c>
      <c r="N255" s="211" t="s">
        <v>39</v>
      </c>
      <c r="O255" s="212">
        <v>0.40999999999999998</v>
      </c>
      <c r="P255" s="212">
        <f>O255*H255</f>
        <v>59.777999999999999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4" t="s">
        <v>200</v>
      </c>
      <c r="AT255" s="214" t="s">
        <v>128</v>
      </c>
      <c r="AU255" s="214" t="s">
        <v>80</v>
      </c>
      <c r="AY255" s="16" t="s">
        <v>126</v>
      </c>
      <c r="BE255" s="215">
        <f>IF(N255="základní",J255,0)</f>
        <v>31492.799999999999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13</v>
      </c>
      <c r="BK255" s="215">
        <f>ROUND(I255*H255,2)</f>
        <v>31492.799999999999</v>
      </c>
      <c r="BL255" s="16" t="s">
        <v>200</v>
      </c>
      <c r="BM255" s="214" t="s">
        <v>481</v>
      </c>
    </row>
    <row r="256" s="13" customFormat="1">
      <c r="A256" s="13"/>
      <c r="B256" s="216"/>
      <c r="C256" s="217"/>
      <c r="D256" s="218" t="s">
        <v>141</v>
      </c>
      <c r="E256" s="219" t="s">
        <v>1</v>
      </c>
      <c r="F256" s="220" t="s">
        <v>482</v>
      </c>
      <c r="G256" s="217"/>
      <c r="H256" s="221">
        <v>145.80000000000001</v>
      </c>
      <c r="I256" s="217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6" t="s">
        <v>141</v>
      </c>
      <c r="AU256" s="226" t="s">
        <v>80</v>
      </c>
      <c r="AV256" s="13" t="s">
        <v>80</v>
      </c>
      <c r="AW256" s="13" t="s">
        <v>30</v>
      </c>
      <c r="AX256" s="13" t="s">
        <v>13</v>
      </c>
      <c r="AY256" s="226" t="s">
        <v>126</v>
      </c>
    </row>
    <row r="257" s="2" customFormat="1" ht="24.15" customHeight="1">
      <c r="A257" s="31"/>
      <c r="B257" s="32"/>
      <c r="C257" s="227" t="s">
        <v>483</v>
      </c>
      <c r="D257" s="227" t="s">
        <v>156</v>
      </c>
      <c r="E257" s="228" t="s">
        <v>484</v>
      </c>
      <c r="F257" s="229" t="s">
        <v>485</v>
      </c>
      <c r="G257" s="230" t="s">
        <v>131</v>
      </c>
      <c r="H257" s="231">
        <v>160.38</v>
      </c>
      <c r="I257" s="232">
        <v>443</v>
      </c>
      <c r="J257" s="232">
        <f>ROUND(I257*H257,2)</f>
        <v>71048.339999999997</v>
      </c>
      <c r="K257" s="233"/>
      <c r="L257" s="234"/>
      <c r="M257" s="235" t="s">
        <v>1</v>
      </c>
      <c r="N257" s="236" t="s">
        <v>39</v>
      </c>
      <c r="O257" s="212">
        <v>0</v>
      </c>
      <c r="P257" s="212">
        <f>O257*H257</f>
        <v>0</v>
      </c>
      <c r="Q257" s="212">
        <v>0.0093100000000000006</v>
      </c>
      <c r="R257" s="212">
        <f>Q257*H257</f>
        <v>1.4931378</v>
      </c>
      <c r="S257" s="212">
        <v>0</v>
      </c>
      <c r="T257" s="21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4" t="s">
        <v>275</v>
      </c>
      <c r="AT257" s="214" t="s">
        <v>156</v>
      </c>
      <c r="AU257" s="214" t="s">
        <v>80</v>
      </c>
      <c r="AY257" s="16" t="s">
        <v>126</v>
      </c>
      <c r="BE257" s="215">
        <f>IF(N257="základní",J257,0)</f>
        <v>71048.339999999997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13</v>
      </c>
      <c r="BK257" s="215">
        <f>ROUND(I257*H257,2)</f>
        <v>71048.339999999997</v>
      </c>
      <c r="BL257" s="16" t="s">
        <v>200</v>
      </c>
      <c r="BM257" s="214" t="s">
        <v>486</v>
      </c>
    </row>
    <row r="258" s="13" customFormat="1">
      <c r="A258" s="13"/>
      <c r="B258" s="216"/>
      <c r="C258" s="217"/>
      <c r="D258" s="218" t="s">
        <v>141</v>
      </c>
      <c r="E258" s="217"/>
      <c r="F258" s="220" t="s">
        <v>487</v>
      </c>
      <c r="G258" s="217"/>
      <c r="H258" s="221">
        <v>160.38</v>
      </c>
      <c r="I258" s="217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141</v>
      </c>
      <c r="AU258" s="226" t="s">
        <v>80</v>
      </c>
      <c r="AV258" s="13" t="s">
        <v>80</v>
      </c>
      <c r="AW258" s="13" t="s">
        <v>4</v>
      </c>
      <c r="AX258" s="13" t="s">
        <v>13</v>
      </c>
      <c r="AY258" s="226" t="s">
        <v>126</v>
      </c>
    </row>
    <row r="259" s="2" customFormat="1" ht="16.5" customHeight="1">
      <c r="A259" s="31"/>
      <c r="B259" s="32"/>
      <c r="C259" s="203" t="s">
        <v>488</v>
      </c>
      <c r="D259" s="203" t="s">
        <v>128</v>
      </c>
      <c r="E259" s="204" t="s">
        <v>489</v>
      </c>
      <c r="F259" s="205" t="s">
        <v>490</v>
      </c>
      <c r="G259" s="206" t="s">
        <v>131</v>
      </c>
      <c r="H259" s="207">
        <v>536.74000000000001</v>
      </c>
      <c r="I259" s="208">
        <v>41.899999999999999</v>
      </c>
      <c r="J259" s="208">
        <f>ROUND(I259*H259,2)</f>
        <v>22489.41</v>
      </c>
      <c r="K259" s="209"/>
      <c r="L259" s="37"/>
      <c r="M259" s="210" t="s">
        <v>1</v>
      </c>
      <c r="N259" s="211" t="s">
        <v>39</v>
      </c>
      <c r="O259" s="212">
        <v>0.089999999999999997</v>
      </c>
      <c r="P259" s="212">
        <f>O259*H259</f>
        <v>48.306599999999996</v>
      </c>
      <c r="Q259" s="212">
        <v>0</v>
      </c>
      <c r="R259" s="212">
        <f>Q259*H259</f>
        <v>0</v>
      </c>
      <c r="S259" s="212">
        <v>0.014999999999999999</v>
      </c>
      <c r="T259" s="213">
        <f>S259*H259</f>
        <v>8.0510999999999999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4" t="s">
        <v>200</v>
      </c>
      <c r="AT259" s="214" t="s">
        <v>128</v>
      </c>
      <c r="AU259" s="214" t="s">
        <v>80</v>
      </c>
      <c r="AY259" s="16" t="s">
        <v>126</v>
      </c>
      <c r="BE259" s="215">
        <f>IF(N259="základní",J259,0)</f>
        <v>22489.41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13</v>
      </c>
      <c r="BK259" s="215">
        <f>ROUND(I259*H259,2)</f>
        <v>22489.41</v>
      </c>
      <c r="BL259" s="16" t="s">
        <v>200</v>
      </c>
      <c r="BM259" s="214" t="s">
        <v>491</v>
      </c>
    </row>
    <row r="260" s="13" customFormat="1">
      <c r="A260" s="13"/>
      <c r="B260" s="216"/>
      <c r="C260" s="217"/>
      <c r="D260" s="218" t="s">
        <v>141</v>
      </c>
      <c r="E260" s="219" t="s">
        <v>1</v>
      </c>
      <c r="F260" s="220" t="s">
        <v>492</v>
      </c>
      <c r="G260" s="217"/>
      <c r="H260" s="221">
        <v>393.58999999999998</v>
      </c>
      <c r="I260" s="217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6" t="s">
        <v>141</v>
      </c>
      <c r="AU260" s="226" t="s">
        <v>80</v>
      </c>
      <c r="AV260" s="13" t="s">
        <v>80</v>
      </c>
      <c r="AW260" s="13" t="s">
        <v>30</v>
      </c>
      <c r="AX260" s="13" t="s">
        <v>74</v>
      </c>
      <c r="AY260" s="226" t="s">
        <v>126</v>
      </c>
    </row>
    <row r="261" s="13" customFormat="1">
      <c r="A261" s="13"/>
      <c r="B261" s="216"/>
      <c r="C261" s="217"/>
      <c r="D261" s="218" t="s">
        <v>141</v>
      </c>
      <c r="E261" s="219" t="s">
        <v>1</v>
      </c>
      <c r="F261" s="220" t="s">
        <v>396</v>
      </c>
      <c r="G261" s="217"/>
      <c r="H261" s="221">
        <v>143.15000000000001</v>
      </c>
      <c r="I261" s="217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6" t="s">
        <v>141</v>
      </c>
      <c r="AU261" s="226" t="s">
        <v>80</v>
      </c>
      <c r="AV261" s="13" t="s">
        <v>80</v>
      </c>
      <c r="AW261" s="13" t="s">
        <v>30</v>
      </c>
      <c r="AX261" s="13" t="s">
        <v>74</v>
      </c>
      <c r="AY261" s="226" t="s">
        <v>126</v>
      </c>
    </row>
    <row r="262" s="14" customFormat="1">
      <c r="A262" s="14"/>
      <c r="B262" s="237"/>
      <c r="C262" s="238"/>
      <c r="D262" s="218" t="s">
        <v>141</v>
      </c>
      <c r="E262" s="239" t="s">
        <v>1</v>
      </c>
      <c r="F262" s="240" t="s">
        <v>243</v>
      </c>
      <c r="G262" s="238"/>
      <c r="H262" s="241">
        <v>536.74000000000001</v>
      </c>
      <c r="I262" s="238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141</v>
      </c>
      <c r="AU262" s="246" t="s">
        <v>80</v>
      </c>
      <c r="AV262" s="14" t="s">
        <v>132</v>
      </c>
      <c r="AW262" s="14" t="s">
        <v>30</v>
      </c>
      <c r="AX262" s="14" t="s">
        <v>13</v>
      </c>
      <c r="AY262" s="246" t="s">
        <v>126</v>
      </c>
    </row>
    <row r="263" s="2" customFormat="1" ht="33" customHeight="1">
      <c r="A263" s="31"/>
      <c r="B263" s="32"/>
      <c r="C263" s="203" t="s">
        <v>493</v>
      </c>
      <c r="D263" s="203" t="s">
        <v>128</v>
      </c>
      <c r="E263" s="204" t="s">
        <v>494</v>
      </c>
      <c r="F263" s="205" t="s">
        <v>495</v>
      </c>
      <c r="G263" s="206" t="s">
        <v>131</v>
      </c>
      <c r="H263" s="207">
        <v>396.5</v>
      </c>
      <c r="I263" s="208">
        <v>71.299999999999997</v>
      </c>
      <c r="J263" s="208">
        <f>ROUND(I263*H263,2)</f>
        <v>28270.450000000001</v>
      </c>
      <c r="K263" s="209"/>
      <c r="L263" s="37"/>
      <c r="M263" s="210" t="s">
        <v>1</v>
      </c>
      <c r="N263" s="211" t="s">
        <v>39</v>
      </c>
      <c r="O263" s="212">
        <v>0.13500000000000001</v>
      </c>
      <c r="P263" s="212">
        <f>O263*H263</f>
        <v>53.527500000000003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4" t="s">
        <v>200</v>
      </c>
      <c r="AT263" s="214" t="s">
        <v>128</v>
      </c>
      <c r="AU263" s="214" t="s">
        <v>80</v>
      </c>
      <c r="AY263" s="16" t="s">
        <v>126</v>
      </c>
      <c r="BE263" s="215">
        <f>IF(N263="základní",J263,0)</f>
        <v>28270.450000000001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13</v>
      </c>
      <c r="BK263" s="215">
        <f>ROUND(I263*H263,2)</f>
        <v>28270.450000000001</v>
      </c>
      <c r="BL263" s="16" t="s">
        <v>200</v>
      </c>
      <c r="BM263" s="214" t="s">
        <v>496</v>
      </c>
    </row>
    <row r="264" s="2" customFormat="1" ht="16.5" customHeight="1">
      <c r="A264" s="31"/>
      <c r="B264" s="32"/>
      <c r="C264" s="227" t="s">
        <v>497</v>
      </c>
      <c r="D264" s="227" t="s">
        <v>156</v>
      </c>
      <c r="E264" s="228" t="s">
        <v>498</v>
      </c>
      <c r="F264" s="229" t="s">
        <v>499</v>
      </c>
      <c r="G264" s="230" t="s">
        <v>228</v>
      </c>
      <c r="H264" s="231">
        <v>4.5</v>
      </c>
      <c r="I264" s="232">
        <v>9580</v>
      </c>
      <c r="J264" s="232">
        <f>ROUND(I264*H264,2)</f>
        <v>43110</v>
      </c>
      <c r="K264" s="233"/>
      <c r="L264" s="234"/>
      <c r="M264" s="235" t="s">
        <v>1</v>
      </c>
      <c r="N264" s="236" t="s">
        <v>39</v>
      </c>
      <c r="O264" s="212">
        <v>0</v>
      </c>
      <c r="P264" s="212">
        <f>O264*H264</f>
        <v>0</v>
      </c>
      <c r="Q264" s="212">
        <v>0.55000000000000004</v>
      </c>
      <c r="R264" s="212">
        <f>Q264*H264</f>
        <v>2.4750000000000001</v>
      </c>
      <c r="S264" s="212">
        <v>0</v>
      </c>
      <c r="T264" s="21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4" t="s">
        <v>275</v>
      </c>
      <c r="AT264" s="214" t="s">
        <v>156</v>
      </c>
      <c r="AU264" s="214" t="s">
        <v>80</v>
      </c>
      <c r="AY264" s="16" t="s">
        <v>126</v>
      </c>
      <c r="BE264" s="215">
        <f>IF(N264="základní",J264,0)</f>
        <v>43110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13</v>
      </c>
      <c r="BK264" s="215">
        <f>ROUND(I264*H264,2)</f>
        <v>43110</v>
      </c>
      <c r="BL264" s="16" t="s">
        <v>200</v>
      </c>
      <c r="BM264" s="214" t="s">
        <v>500</v>
      </c>
    </row>
    <row r="265" s="2" customFormat="1" ht="24.15" customHeight="1">
      <c r="A265" s="31"/>
      <c r="B265" s="32"/>
      <c r="C265" s="203" t="s">
        <v>501</v>
      </c>
      <c r="D265" s="203" t="s">
        <v>128</v>
      </c>
      <c r="E265" s="204" t="s">
        <v>502</v>
      </c>
      <c r="F265" s="205" t="s">
        <v>503</v>
      </c>
      <c r="G265" s="206" t="s">
        <v>228</v>
      </c>
      <c r="H265" s="207">
        <v>18.213000000000001</v>
      </c>
      <c r="I265" s="208">
        <v>1660</v>
      </c>
      <c r="J265" s="208">
        <f>ROUND(I265*H265,2)</f>
        <v>30233.580000000002</v>
      </c>
      <c r="K265" s="209"/>
      <c r="L265" s="37"/>
      <c r="M265" s="210" t="s">
        <v>1</v>
      </c>
      <c r="N265" s="211" t="s">
        <v>39</v>
      </c>
      <c r="O265" s="212">
        <v>0</v>
      </c>
      <c r="P265" s="212">
        <f>O265*H265</f>
        <v>0</v>
      </c>
      <c r="Q265" s="212">
        <v>0.022839999999999999</v>
      </c>
      <c r="R265" s="212">
        <f>Q265*H265</f>
        <v>0.41598491999999998</v>
      </c>
      <c r="S265" s="212">
        <v>0</v>
      </c>
      <c r="T265" s="21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14" t="s">
        <v>200</v>
      </c>
      <c r="AT265" s="214" t="s">
        <v>128</v>
      </c>
      <c r="AU265" s="214" t="s">
        <v>80</v>
      </c>
      <c r="AY265" s="16" t="s">
        <v>126</v>
      </c>
      <c r="BE265" s="215">
        <f>IF(N265="základní",J265,0)</f>
        <v>30233.580000000002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13</v>
      </c>
      <c r="BK265" s="215">
        <f>ROUND(I265*H265,2)</f>
        <v>30233.580000000002</v>
      </c>
      <c r="BL265" s="16" t="s">
        <v>200</v>
      </c>
      <c r="BM265" s="214" t="s">
        <v>504</v>
      </c>
    </row>
    <row r="266" s="13" customFormat="1">
      <c r="A266" s="13"/>
      <c r="B266" s="216"/>
      <c r="C266" s="217"/>
      <c r="D266" s="218" t="s">
        <v>141</v>
      </c>
      <c r="E266" s="219" t="s">
        <v>1</v>
      </c>
      <c r="F266" s="220" t="s">
        <v>505</v>
      </c>
      <c r="G266" s="217"/>
      <c r="H266" s="221">
        <v>18.213000000000001</v>
      </c>
      <c r="I266" s="217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6" t="s">
        <v>141</v>
      </c>
      <c r="AU266" s="226" t="s">
        <v>80</v>
      </c>
      <c r="AV266" s="13" t="s">
        <v>80</v>
      </c>
      <c r="AW266" s="13" t="s">
        <v>30</v>
      </c>
      <c r="AX266" s="13" t="s">
        <v>74</v>
      </c>
      <c r="AY266" s="226" t="s">
        <v>126</v>
      </c>
    </row>
    <row r="267" s="14" customFormat="1">
      <c r="A267" s="14"/>
      <c r="B267" s="237"/>
      <c r="C267" s="238"/>
      <c r="D267" s="218" t="s">
        <v>141</v>
      </c>
      <c r="E267" s="239" t="s">
        <v>1</v>
      </c>
      <c r="F267" s="240" t="s">
        <v>243</v>
      </c>
      <c r="G267" s="238"/>
      <c r="H267" s="241">
        <v>18.213000000000001</v>
      </c>
      <c r="I267" s="238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141</v>
      </c>
      <c r="AU267" s="246" t="s">
        <v>80</v>
      </c>
      <c r="AV267" s="14" t="s">
        <v>132</v>
      </c>
      <c r="AW267" s="14" t="s">
        <v>30</v>
      </c>
      <c r="AX267" s="14" t="s">
        <v>13</v>
      </c>
      <c r="AY267" s="246" t="s">
        <v>126</v>
      </c>
    </row>
    <row r="268" s="2" customFormat="1" ht="24.15" customHeight="1">
      <c r="A268" s="31"/>
      <c r="B268" s="32"/>
      <c r="C268" s="203" t="s">
        <v>506</v>
      </c>
      <c r="D268" s="203" t="s">
        <v>128</v>
      </c>
      <c r="E268" s="204" t="s">
        <v>507</v>
      </c>
      <c r="F268" s="205" t="s">
        <v>508</v>
      </c>
      <c r="G268" s="206" t="s">
        <v>388</v>
      </c>
      <c r="H268" s="207">
        <v>6580.4049999999997</v>
      </c>
      <c r="I268" s="208">
        <v>7.6399999999999997</v>
      </c>
      <c r="J268" s="208">
        <f>ROUND(I268*H268,2)</f>
        <v>50274.290000000001</v>
      </c>
      <c r="K268" s="209"/>
      <c r="L268" s="37"/>
      <c r="M268" s="210" t="s">
        <v>1</v>
      </c>
      <c r="N268" s="211" t="s">
        <v>39</v>
      </c>
      <c r="O268" s="212">
        <v>0</v>
      </c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4" t="s">
        <v>200</v>
      </c>
      <c r="AT268" s="214" t="s">
        <v>128</v>
      </c>
      <c r="AU268" s="214" t="s">
        <v>80</v>
      </c>
      <c r="AY268" s="16" t="s">
        <v>126</v>
      </c>
      <c r="BE268" s="215">
        <f>IF(N268="základní",J268,0)</f>
        <v>50274.290000000001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13</v>
      </c>
      <c r="BK268" s="215">
        <f>ROUND(I268*H268,2)</f>
        <v>50274.290000000001</v>
      </c>
      <c r="BL268" s="16" t="s">
        <v>200</v>
      </c>
      <c r="BM268" s="214" t="s">
        <v>509</v>
      </c>
    </row>
    <row r="269" s="12" customFormat="1" ht="22.8" customHeight="1">
      <c r="A269" s="12"/>
      <c r="B269" s="188"/>
      <c r="C269" s="189"/>
      <c r="D269" s="190" t="s">
        <v>73</v>
      </c>
      <c r="E269" s="201" t="s">
        <v>510</v>
      </c>
      <c r="F269" s="201" t="s">
        <v>511</v>
      </c>
      <c r="G269" s="189"/>
      <c r="H269" s="189"/>
      <c r="I269" s="189"/>
      <c r="J269" s="202">
        <f>BK269</f>
        <v>1374426.48</v>
      </c>
      <c r="K269" s="189"/>
      <c r="L269" s="193"/>
      <c r="M269" s="194"/>
      <c r="N269" s="195"/>
      <c r="O269" s="195"/>
      <c r="P269" s="196">
        <f>SUM(P270:P318)</f>
        <v>616.2865230000001</v>
      </c>
      <c r="Q269" s="195"/>
      <c r="R269" s="196">
        <f>SUM(R270:R318)</f>
        <v>2.0092582800000001</v>
      </c>
      <c r="S269" s="195"/>
      <c r="T269" s="197">
        <f>SUM(T270:T318)</f>
        <v>1.4352049600000003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8" t="s">
        <v>80</v>
      </c>
      <c r="AT269" s="199" t="s">
        <v>73</v>
      </c>
      <c r="AU269" s="199" t="s">
        <v>13</v>
      </c>
      <c r="AY269" s="198" t="s">
        <v>126</v>
      </c>
      <c r="BK269" s="200">
        <f>SUM(BK270:BK318)</f>
        <v>1374426.48</v>
      </c>
    </row>
    <row r="270" s="2" customFormat="1" ht="16.5" customHeight="1">
      <c r="A270" s="31"/>
      <c r="B270" s="32"/>
      <c r="C270" s="203" t="s">
        <v>512</v>
      </c>
      <c r="D270" s="203" t="s">
        <v>128</v>
      </c>
      <c r="E270" s="204" t="s">
        <v>513</v>
      </c>
      <c r="F270" s="205" t="s">
        <v>514</v>
      </c>
      <c r="G270" s="206" t="s">
        <v>131</v>
      </c>
      <c r="H270" s="207">
        <v>36.950000000000003</v>
      </c>
      <c r="I270" s="208">
        <v>193</v>
      </c>
      <c r="J270" s="208">
        <f>ROUND(I270*H270,2)</f>
        <v>7131.3500000000004</v>
      </c>
      <c r="K270" s="209"/>
      <c r="L270" s="37"/>
      <c r="M270" s="210" t="s">
        <v>1</v>
      </c>
      <c r="N270" s="211" t="s">
        <v>39</v>
      </c>
      <c r="O270" s="212">
        <v>0.35999999999999999</v>
      </c>
      <c r="P270" s="212">
        <f>O270*H270</f>
        <v>13.302000000000001</v>
      </c>
      <c r="Q270" s="212">
        <v>0</v>
      </c>
      <c r="R270" s="212">
        <f>Q270*H270</f>
        <v>0</v>
      </c>
      <c r="S270" s="212">
        <v>0.00594</v>
      </c>
      <c r="T270" s="213">
        <f>S270*H270</f>
        <v>0.21948300000000001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14" t="s">
        <v>200</v>
      </c>
      <c r="AT270" s="214" t="s">
        <v>128</v>
      </c>
      <c r="AU270" s="214" t="s">
        <v>80</v>
      </c>
      <c r="AY270" s="16" t="s">
        <v>126</v>
      </c>
      <c r="BE270" s="215">
        <f>IF(N270="základní",J270,0)</f>
        <v>7131.3500000000004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13</v>
      </c>
      <c r="BK270" s="215">
        <f>ROUND(I270*H270,2)</f>
        <v>7131.3500000000004</v>
      </c>
      <c r="BL270" s="16" t="s">
        <v>200</v>
      </c>
      <c r="BM270" s="214" t="s">
        <v>515</v>
      </c>
    </row>
    <row r="271" s="13" customFormat="1">
      <c r="A271" s="13"/>
      <c r="B271" s="216"/>
      <c r="C271" s="217"/>
      <c r="D271" s="218" t="s">
        <v>141</v>
      </c>
      <c r="E271" s="219" t="s">
        <v>1</v>
      </c>
      <c r="F271" s="220" t="s">
        <v>516</v>
      </c>
      <c r="G271" s="217"/>
      <c r="H271" s="221">
        <v>36.950000000000003</v>
      </c>
      <c r="I271" s="217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6" t="s">
        <v>141</v>
      </c>
      <c r="AU271" s="226" t="s">
        <v>80</v>
      </c>
      <c r="AV271" s="13" t="s">
        <v>80</v>
      </c>
      <c r="AW271" s="13" t="s">
        <v>30</v>
      </c>
      <c r="AX271" s="13" t="s">
        <v>74</v>
      </c>
      <c r="AY271" s="226" t="s">
        <v>126</v>
      </c>
    </row>
    <row r="272" s="14" customFormat="1">
      <c r="A272" s="14"/>
      <c r="B272" s="237"/>
      <c r="C272" s="238"/>
      <c r="D272" s="218" t="s">
        <v>141</v>
      </c>
      <c r="E272" s="239" t="s">
        <v>1</v>
      </c>
      <c r="F272" s="240" t="s">
        <v>243</v>
      </c>
      <c r="G272" s="238"/>
      <c r="H272" s="241">
        <v>36.950000000000003</v>
      </c>
      <c r="I272" s="238"/>
      <c r="J272" s="238"/>
      <c r="K272" s="238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141</v>
      </c>
      <c r="AU272" s="246" t="s">
        <v>80</v>
      </c>
      <c r="AV272" s="14" t="s">
        <v>132</v>
      </c>
      <c r="AW272" s="14" t="s">
        <v>30</v>
      </c>
      <c r="AX272" s="14" t="s">
        <v>13</v>
      </c>
      <c r="AY272" s="246" t="s">
        <v>126</v>
      </c>
    </row>
    <row r="273" s="2" customFormat="1" ht="21.75" customHeight="1">
      <c r="A273" s="31"/>
      <c r="B273" s="32"/>
      <c r="C273" s="203" t="s">
        <v>517</v>
      </c>
      <c r="D273" s="203" t="s">
        <v>128</v>
      </c>
      <c r="E273" s="204" t="s">
        <v>518</v>
      </c>
      <c r="F273" s="205" t="s">
        <v>519</v>
      </c>
      <c r="G273" s="206" t="s">
        <v>131</v>
      </c>
      <c r="H273" s="207">
        <v>396.5</v>
      </c>
      <c r="I273" s="208">
        <v>65.700000000000003</v>
      </c>
      <c r="J273" s="208">
        <f>ROUND(I273*H273,2)</f>
        <v>26050.049999999999</v>
      </c>
      <c r="K273" s="209"/>
      <c r="L273" s="37"/>
      <c r="M273" s="210" t="s">
        <v>1</v>
      </c>
      <c r="N273" s="211" t="s">
        <v>39</v>
      </c>
      <c r="O273" s="212">
        <v>0.083000000000000004</v>
      </c>
      <c r="P273" s="212">
        <f>O273*H273</f>
        <v>32.909500000000001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14" t="s">
        <v>200</v>
      </c>
      <c r="AT273" s="214" t="s">
        <v>128</v>
      </c>
      <c r="AU273" s="214" t="s">
        <v>80</v>
      </c>
      <c r="AY273" s="16" t="s">
        <v>126</v>
      </c>
      <c r="BE273" s="215">
        <f>IF(N273="základní",J273,0)</f>
        <v>26050.049999999999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13</v>
      </c>
      <c r="BK273" s="215">
        <f>ROUND(I273*H273,2)</f>
        <v>26050.049999999999</v>
      </c>
      <c r="BL273" s="16" t="s">
        <v>200</v>
      </c>
      <c r="BM273" s="214" t="s">
        <v>520</v>
      </c>
    </row>
    <row r="274" s="2" customFormat="1" ht="44.25" customHeight="1">
      <c r="A274" s="31"/>
      <c r="B274" s="32"/>
      <c r="C274" s="227" t="s">
        <v>521</v>
      </c>
      <c r="D274" s="227" t="s">
        <v>156</v>
      </c>
      <c r="E274" s="228" t="s">
        <v>522</v>
      </c>
      <c r="F274" s="229" t="s">
        <v>523</v>
      </c>
      <c r="G274" s="230" t="s">
        <v>131</v>
      </c>
      <c r="H274" s="231">
        <v>455.97500000000002</v>
      </c>
      <c r="I274" s="232">
        <v>225</v>
      </c>
      <c r="J274" s="232">
        <f>ROUND(I274*H274,2)</f>
        <v>102594.38000000001</v>
      </c>
      <c r="K274" s="233"/>
      <c r="L274" s="234"/>
      <c r="M274" s="235" t="s">
        <v>1</v>
      </c>
      <c r="N274" s="236" t="s">
        <v>39</v>
      </c>
      <c r="O274" s="212">
        <v>0</v>
      </c>
      <c r="P274" s="212">
        <f>O274*H274</f>
        <v>0</v>
      </c>
      <c r="Q274" s="212">
        <v>0.00040000000000000002</v>
      </c>
      <c r="R274" s="212">
        <f>Q274*H274</f>
        <v>0.18239000000000002</v>
      </c>
      <c r="S274" s="212">
        <v>0</v>
      </c>
      <c r="T274" s="21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4" t="s">
        <v>275</v>
      </c>
      <c r="AT274" s="214" t="s">
        <v>156</v>
      </c>
      <c r="AU274" s="214" t="s">
        <v>80</v>
      </c>
      <c r="AY274" s="16" t="s">
        <v>126</v>
      </c>
      <c r="BE274" s="215">
        <f>IF(N274="základní",J274,0)</f>
        <v>102594.38000000001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13</v>
      </c>
      <c r="BK274" s="215">
        <f>ROUND(I274*H274,2)</f>
        <v>102594.38000000001</v>
      </c>
      <c r="BL274" s="16" t="s">
        <v>200</v>
      </c>
      <c r="BM274" s="214" t="s">
        <v>524</v>
      </c>
    </row>
    <row r="275" s="13" customFormat="1">
      <c r="A275" s="13"/>
      <c r="B275" s="216"/>
      <c r="C275" s="217"/>
      <c r="D275" s="218" t="s">
        <v>141</v>
      </c>
      <c r="E275" s="217"/>
      <c r="F275" s="220" t="s">
        <v>525</v>
      </c>
      <c r="G275" s="217"/>
      <c r="H275" s="221">
        <v>455.97500000000002</v>
      </c>
      <c r="I275" s="217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6" t="s">
        <v>141</v>
      </c>
      <c r="AU275" s="226" t="s">
        <v>80</v>
      </c>
      <c r="AV275" s="13" t="s">
        <v>80</v>
      </c>
      <c r="AW275" s="13" t="s">
        <v>4</v>
      </c>
      <c r="AX275" s="13" t="s">
        <v>13</v>
      </c>
      <c r="AY275" s="226" t="s">
        <v>126</v>
      </c>
    </row>
    <row r="276" s="2" customFormat="1" ht="16.5" customHeight="1">
      <c r="A276" s="31"/>
      <c r="B276" s="32"/>
      <c r="C276" s="203" t="s">
        <v>526</v>
      </c>
      <c r="D276" s="203" t="s">
        <v>128</v>
      </c>
      <c r="E276" s="204" t="s">
        <v>527</v>
      </c>
      <c r="F276" s="205" t="s">
        <v>528</v>
      </c>
      <c r="G276" s="206" t="s">
        <v>145</v>
      </c>
      <c r="H276" s="207">
        <v>84.700999999999993</v>
      </c>
      <c r="I276" s="208">
        <v>101</v>
      </c>
      <c r="J276" s="208">
        <f>ROUND(I276*H276,2)</f>
        <v>8554.7999999999993</v>
      </c>
      <c r="K276" s="209"/>
      <c r="L276" s="37"/>
      <c r="M276" s="210" t="s">
        <v>1</v>
      </c>
      <c r="N276" s="211" t="s">
        <v>39</v>
      </c>
      <c r="O276" s="212">
        <v>0.189</v>
      </c>
      <c r="P276" s="212">
        <f>O276*H276</f>
        <v>16.008488999999997</v>
      </c>
      <c r="Q276" s="212">
        <v>0</v>
      </c>
      <c r="R276" s="212">
        <f>Q276*H276</f>
        <v>0</v>
      </c>
      <c r="S276" s="212">
        <v>0.0025999999999999999</v>
      </c>
      <c r="T276" s="213">
        <f>S276*H276</f>
        <v>0.22022259999999996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14" t="s">
        <v>200</v>
      </c>
      <c r="AT276" s="214" t="s">
        <v>128</v>
      </c>
      <c r="AU276" s="214" t="s">
        <v>80</v>
      </c>
      <c r="AY276" s="16" t="s">
        <v>126</v>
      </c>
      <c r="BE276" s="215">
        <f>IF(N276="základní",J276,0)</f>
        <v>8554.7999999999993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13</v>
      </c>
      <c r="BK276" s="215">
        <f>ROUND(I276*H276,2)</f>
        <v>8554.7999999999993</v>
      </c>
      <c r="BL276" s="16" t="s">
        <v>200</v>
      </c>
      <c r="BM276" s="214" t="s">
        <v>529</v>
      </c>
    </row>
    <row r="277" s="13" customFormat="1">
      <c r="A277" s="13"/>
      <c r="B277" s="216"/>
      <c r="C277" s="217"/>
      <c r="D277" s="218" t="s">
        <v>141</v>
      </c>
      <c r="E277" s="219" t="s">
        <v>1</v>
      </c>
      <c r="F277" s="220" t="s">
        <v>530</v>
      </c>
      <c r="G277" s="217"/>
      <c r="H277" s="221">
        <v>84.700999999999993</v>
      </c>
      <c r="I277" s="217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6" t="s">
        <v>141</v>
      </c>
      <c r="AU277" s="226" t="s">
        <v>80</v>
      </c>
      <c r="AV277" s="13" t="s">
        <v>80</v>
      </c>
      <c r="AW277" s="13" t="s">
        <v>30</v>
      </c>
      <c r="AX277" s="13" t="s">
        <v>13</v>
      </c>
      <c r="AY277" s="226" t="s">
        <v>126</v>
      </c>
    </row>
    <row r="278" s="2" customFormat="1" ht="16.5" customHeight="1">
      <c r="A278" s="31"/>
      <c r="B278" s="32"/>
      <c r="C278" s="203" t="s">
        <v>531</v>
      </c>
      <c r="D278" s="203" t="s">
        <v>128</v>
      </c>
      <c r="E278" s="204" t="s">
        <v>532</v>
      </c>
      <c r="F278" s="205" t="s">
        <v>533</v>
      </c>
      <c r="G278" s="206" t="s">
        <v>223</v>
      </c>
      <c r="H278" s="207">
        <v>90</v>
      </c>
      <c r="I278" s="208">
        <v>54</v>
      </c>
      <c r="J278" s="208">
        <f>ROUND(I278*H278,2)</f>
        <v>4860</v>
      </c>
      <c r="K278" s="209"/>
      <c r="L278" s="37"/>
      <c r="M278" s="210" t="s">
        <v>1</v>
      </c>
      <c r="N278" s="211" t="s">
        <v>39</v>
      </c>
      <c r="O278" s="212">
        <v>0.10100000000000001</v>
      </c>
      <c r="P278" s="212">
        <f>O278*H278</f>
        <v>9.0899999999999999</v>
      </c>
      <c r="Q278" s="212">
        <v>0</v>
      </c>
      <c r="R278" s="212">
        <f>Q278*H278</f>
        <v>0</v>
      </c>
      <c r="S278" s="212">
        <v>0.0094000000000000004</v>
      </c>
      <c r="T278" s="213">
        <f>S278*H278</f>
        <v>0.84600000000000009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14" t="s">
        <v>200</v>
      </c>
      <c r="AT278" s="214" t="s">
        <v>128</v>
      </c>
      <c r="AU278" s="214" t="s">
        <v>80</v>
      </c>
      <c r="AY278" s="16" t="s">
        <v>126</v>
      </c>
      <c r="BE278" s="215">
        <f>IF(N278="základní",J278,0)</f>
        <v>4860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13</v>
      </c>
      <c r="BK278" s="215">
        <f>ROUND(I278*H278,2)</f>
        <v>4860</v>
      </c>
      <c r="BL278" s="16" t="s">
        <v>200</v>
      </c>
      <c r="BM278" s="214" t="s">
        <v>534</v>
      </c>
    </row>
    <row r="279" s="2" customFormat="1" ht="16.5" customHeight="1">
      <c r="A279" s="31"/>
      <c r="B279" s="32"/>
      <c r="C279" s="203" t="s">
        <v>535</v>
      </c>
      <c r="D279" s="203" t="s">
        <v>128</v>
      </c>
      <c r="E279" s="204" t="s">
        <v>536</v>
      </c>
      <c r="F279" s="205" t="s">
        <v>537</v>
      </c>
      <c r="G279" s="206" t="s">
        <v>145</v>
      </c>
      <c r="H279" s="207">
        <v>37.944000000000003</v>
      </c>
      <c r="I279" s="208">
        <v>78.599999999999994</v>
      </c>
      <c r="J279" s="208">
        <f>ROUND(I279*H279,2)</f>
        <v>2982.4000000000001</v>
      </c>
      <c r="K279" s="209"/>
      <c r="L279" s="37"/>
      <c r="M279" s="210" t="s">
        <v>1</v>
      </c>
      <c r="N279" s="211" t="s">
        <v>39</v>
      </c>
      <c r="O279" s="212">
        <v>0.14699999999999999</v>
      </c>
      <c r="P279" s="212">
        <f>O279*H279</f>
        <v>5.5777679999999998</v>
      </c>
      <c r="Q279" s="212">
        <v>0</v>
      </c>
      <c r="R279" s="212">
        <f>Q279*H279</f>
        <v>0</v>
      </c>
      <c r="S279" s="212">
        <v>0.0039399999999999999</v>
      </c>
      <c r="T279" s="213">
        <f>S279*H279</f>
        <v>0.14949936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4" t="s">
        <v>200</v>
      </c>
      <c r="AT279" s="214" t="s">
        <v>128</v>
      </c>
      <c r="AU279" s="214" t="s">
        <v>80</v>
      </c>
      <c r="AY279" s="16" t="s">
        <v>126</v>
      </c>
      <c r="BE279" s="215">
        <f>IF(N279="základní",J279,0)</f>
        <v>2982.4000000000001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13</v>
      </c>
      <c r="BK279" s="215">
        <f>ROUND(I279*H279,2)</f>
        <v>2982.4000000000001</v>
      </c>
      <c r="BL279" s="16" t="s">
        <v>200</v>
      </c>
      <c r="BM279" s="214" t="s">
        <v>538</v>
      </c>
    </row>
    <row r="280" s="13" customFormat="1">
      <c r="A280" s="13"/>
      <c r="B280" s="216"/>
      <c r="C280" s="217"/>
      <c r="D280" s="218" t="s">
        <v>141</v>
      </c>
      <c r="E280" s="219" t="s">
        <v>1</v>
      </c>
      <c r="F280" s="220" t="s">
        <v>539</v>
      </c>
      <c r="G280" s="217"/>
      <c r="H280" s="221">
        <v>37.944000000000003</v>
      </c>
      <c r="I280" s="217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6" t="s">
        <v>141</v>
      </c>
      <c r="AU280" s="226" t="s">
        <v>80</v>
      </c>
      <c r="AV280" s="13" t="s">
        <v>80</v>
      </c>
      <c r="AW280" s="13" t="s">
        <v>30</v>
      </c>
      <c r="AX280" s="13" t="s">
        <v>13</v>
      </c>
      <c r="AY280" s="226" t="s">
        <v>126</v>
      </c>
    </row>
    <row r="281" s="2" customFormat="1" ht="16.5" customHeight="1">
      <c r="A281" s="31"/>
      <c r="B281" s="32"/>
      <c r="C281" s="203" t="s">
        <v>540</v>
      </c>
      <c r="D281" s="203" t="s">
        <v>128</v>
      </c>
      <c r="E281" s="204" t="s">
        <v>541</v>
      </c>
      <c r="F281" s="205" t="s">
        <v>542</v>
      </c>
      <c r="G281" s="206" t="s">
        <v>131</v>
      </c>
      <c r="H281" s="207">
        <v>100</v>
      </c>
      <c r="I281" s="208">
        <v>1800</v>
      </c>
      <c r="J281" s="208">
        <f>ROUND(I281*H281,2)</f>
        <v>180000</v>
      </c>
      <c r="K281" s="209"/>
      <c r="L281" s="37"/>
      <c r="M281" s="210" t="s">
        <v>1</v>
      </c>
      <c r="N281" s="211" t="s">
        <v>39</v>
      </c>
      <c r="O281" s="212">
        <v>1.0449999999999999</v>
      </c>
      <c r="P281" s="212">
        <f>O281*H281</f>
        <v>104.5</v>
      </c>
      <c r="Q281" s="212">
        <v>0.0027000000000000001</v>
      </c>
      <c r="R281" s="212">
        <f>Q281*H281</f>
        <v>0.27000000000000002</v>
      </c>
      <c r="S281" s="212">
        <v>0</v>
      </c>
      <c r="T281" s="213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14" t="s">
        <v>200</v>
      </c>
      <c r="AT281" s="214" t="s">
        <v>128</v>
      </c>
      <c r="AU281" s="214" t="s">
        <v>80</v>
      </c>
      <c r="AY281" s="16" t="s">
        <v>126</v>
      </c>
      <c r="BE281" s="215">
        <f>IF(N281="základní",J281,0)</f>
        <v>180000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13</v>
      </c>
      <c r="BK281" s="215">
        <f>ROUND(I281*H281,2)</f>
        <v>180000</v>
      </c>
      <c r="BL281" s="16" t="s">
        <v>200</v>
      </c>
      <c r="BM281" s="214" t="s">
        <v>543</v>
      </c>
    </row>
    <row r="282" s="13" customFormat="1">
      <c r="A282" s="13"/>
      <c r="B282" s="216"/>
      <c r="C282" s="217"/>
      <c r="D282" s="218" t="s">
        <v>141</v>
      </c>
      <c r="E282" s="219" t="s">
        <v>1</v>
      </c>
      <c r="F282" s="220" t="s">
        <v>544</v>
      </c>
      <c r="G282" s="217"/>
      <c r="H282" s="221">
        <v>100</v>
      </c>
      <c r="I282" s="217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6" t="s">
        <v>141</v>
      </c>
      <c r="AU282" s="226" t="s">
        <v>80</v>
      </c>
      <c r="AV282" s="13" t="s">
        <v>80</v>
      </c>
      <c r="AW282" s="13" t="s">
        <v>30</v>
      </c>
      <c r="AX282" s="13" t="s">
        <v>13</v>
      </c>
      <c r="AY282" s="226" t="s">
        <v>126</v>
      </c>
    </row>
    <row r="283" s="2" customFormat="1" ht="24.15" customHeight="1">
      <c r="A283" s="31"/>
      <c r="B283" s="32"/>
      <c r="C283" s="203" t="s">
        <v>545</v>
      </c>
      <c r="D283" s="203" t="s">
        <v>128</v>
      </c>
      <c r="E283" s="204" t="s">
        <v>546</v>
      </c>
      <c r="F283" s="205" t="s">
        <v>547</v>
      </c>
      <c r="G283" s="206" t="s">
        <v>131</v>
      </c>
      <c r="H283" s="207">
        <v>396.5</v>
      </c>
      <c r="I283" s="208">
        <v>1680</v>
      </c>
      <c r="J283" s="208">
        <f>ROUND(I283*H283,2)</f>
        <v>666120</v>
      </c>
      <c r="K283" s="209"/>
      <c r="L283" s="37"/>
      <c r="M283" s="210" t="s">
        <v>1</v>
      </c>
      <c r="N283" s="211" t="s">
        <v>39</v>
      </c>
      <c r="O283" s="212">
        <v>0.81000000000000005</v>
      </c>
      <c r="P283" s="212">
        <f>O283*H283</f>
        <v>321.16500000000002</v>
      </c>
      <c r="Q283" s="212">
        <v>0.00299</v>
      </c>
      <c r="R283" s="212">
        <f>Q283*H283</f>
        <v>1.185535</v>
      </c>
      <c r="S283" s="212">
        <v>0</v>
      </c>
      <c r="T283" s="213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4" t="s">
        <v>200</v>
      </c>
      <c r="AT283" s="214" t="s">
        <v>128</v>
      </c>
      <c r="AU283" s="214" t="s">
        <v>80</v>
      </c>
      <c r="AY283" s="16" t="s">
        <v>126</v>
      </c>
      <c r="BE283" s="215">
        <f>IF(N283="základní",J283,0)</f>
        <v>666120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13</v>
      </c>
      <c r="BK283" s="215">
        <f>ROUND(I283*H283,2)</f>
        <v>666120</v>
      </c>
      <c r="BL283" s="16" t="s">
        <v>200</v>
      </c>
      <c r="BM283" s="214" t="s">
        <v>548</v>
      </c>
    </row>
    <row r="284" s="13" customFormat="1">
      <c r="A284" s="13"/>
      <c r="B284" s="216"/>
      <c r="C284" s="217"/>
      <c r="D284" s="218" t="s">
        <v>141</v>
      </c>
      <c r="E284" s="219" t="s">
        <v>1</v>
      </c>
      <c r="F284" s="220" t="s">
        <v>549</v>
      </c>
      <c r="G284" s="217"/>
      <c r="H284" s="221">
        <v>121.8</v>
      </c>
      <c r="I284" s="217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6" t="s">
        <v>141</v>
      </c>
      <c r="AU284" s="226" t="s">
        <v>80</v>
      </c>
      <c r="AV284" s="13" t="s">
        <v>80</v>
      </c>
      <c r="AW284" s="13" t="s">
        <v>30</v>
      </c>
      <c r="AX284" s="13" t="s">
        <v>74</v>
      </c>
      <c r="AY284" s="226" t="s">
        <v>126</v>
      </c>
    </row>
    <row r="285" s="13" customFormat="1">
      <c r="A285" s="13"/>
      <c r="B285" s="216"/>
      <c r="C285" s="217"/>
      <c r="D285" s="218" t="s">
        <v>141</v>
      </c>
      <c r="E285" s="219" t="s">
        <v>1</v>
      </c>
      <c r="F285" s="220" t="s">
        <v>550</v>
      </c>
      <c r="G285" s="217"/>
      <c r="H285" s="221">
        <v>24</v>
      </c>
      <c r="I285" s="217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6" t="s">
        <v>141</v>
      </c>
      <c r="AU285" s="226" t="s">
        <v>80</v>
      </c>
      <c r="AV285" s="13" t="s">
        <v>80</v>
      </c>
      <c r="AW285" s="13" t="s">
        <v>30</v>
      </c>
      <c r="AX285" s="13" t="s">
        <v>74</v>
      </c>
      <c r="AY285" s="226" t="s">
        <v>126</v>
      </c>
    </row>
    <row r="286" s="13" customFormat="1">
      <c r="A286" s="13"/>
      <c r="B286" s="216"/>
      <c r="C286" s="217"/>
      <c r="D286" s="218" t="s">
        <v>141</v>
      </c>
      <c r="E286" s="219" t="s">
        <v>1</v>
      </c>
      <c r="F286" s="220" t="s">
        <v>551</v>
      </c>
      <c r="G286" s="217"/>
      <c r="H286" s="221">
        <v>213.69999999999999</v>
      </c>
      <c r="I286" s="217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6" t="s">
        <v>141</v>
      </c>
      <c r="AU286" s="226" t="s">
        <v>80</v>
      </c>
      <c r="AV286" s="13" t="s">
        <v>80</v>
      </c>
      <c r="AW286" s="13" t="s">
        <v>30</v>
      </c>
      <c r="AX286" s="13" t="s">
        <v>74</v>
      </c>
      <c r="AY286" s="226" t="s">
        <v>126</v>
      </c>
    </row>
    <row r="287" s="13" customFormat="1">
      <c r="A287" s="13"/>
      <c r="B287" s="216"/>
      <c r="C287" s="217"/>
      <c r="D287" s="218" t="s">
        <v>141</v>
      </c>
      <c r="E287" s="219" t="s">
        <v>1</v>
      </c>
      <c r="F287" s="220" t="s">
        <v>552</v>
      </c>
      <c r="G287" s="217"/>
      <c r="H287" s="221">
        <v>37</v>
      </c>
      <c r="I287" s="217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6" t="s">
        <v>141</v>
      </c>
      <c r="AU287" s="226" t="s">
        <v>80</v>
      </c>
      <c r="AV287" s="13" t="s">
        <v>80</v>
      </c>
      <c r="AW287" s="13" t="s">
        <v>30</v>
      </c>
      <c r="AX287" s="13" t="s">
        <v>74</v>
      </c>
      <c r="AY287" s="226" t="s">
        <v>126</v>
      </c>
    </row>
    <row r="288" s="14" customFormat="1">
      <c r="A288" s="14"/>
      <c r="B288" s="237"/>
      <c r="C288" s="238"/>
      <c r="D288" s="218" t="s">
        <v>141</v>
      </c>
      <c r="E288" s="239" t="s">
        <v>1</v>
      </c>
      <c r="F288" s="240" t="s">
        <v>243</v>
      </c>
      <c r="G288" s="238"/>
      <c r="H288" s="241">
        <v>396.5</v>
      </c>
      <c r="I288" s="238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141</v>
      </c>
      <c r="AU288" s="246" t="s">
        <v>80</v>
      </c>
      <c r="AV288" s="14" t="s">
        <v>132</v>
      </c>
      <c r="AW288" s="14" t="s">
        <v>30</v>
      </c>
      <c r="AX288" s="14" t="s">
        <v>13</v>
      </c>
      <c r="AY288" s="246" t="s">
        <v>126</v>
      </c>
    </row>
    <row r="289" s="2" customFormat="1" ht="16.5" customHeight="1">
      <c r="A289" s="31"/>
      <c r="B289" s="32"/>
      <c r="C289" s="203" t="s">
        <v>553</v>
      </c>
      <c r="D289" s="203" t="s">
        <v>128</v>
      </c>
      <c r="E289" s="204" t="s">
        <v>554</v>
      </c>
      <c r="F289" s="205" t="s">
        <v>555</v>
      </c>
      <c r="G289" s="206" t="s">
        <v>223</v>
      </c>
      <c r="H289" s="207">
        <v>3</v>
      </c>
      <c r="I289" s="208">
        <v>1500</v>
      </c>
      <c r="J289" s="208">
        <f>ROUND(I289*H289,2)</f>
        <v>4500</v>
      </c>
      <c r="K289" s="209"/>
      <c r="L289" s="37"/>
      <c r="M289" s="210" t="s">
        <v>1</v>
      </c>
      <c r="N289" s="211" t="s">
        <v>39</v>
      </c>
      <c r="O289" s="212">
        <v>0</v>
      </c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14" t="s">
        <v>200</v>
      </c>
      <c r="AT289" s="214" t="s">
        <v>128</v>
      </c>
      <c r="AU289" s="214" t="s">
        <v>80</v>
      </c>
      <c r="AY289" s="16" t="s">
        <v>126</v>
      </c>
      <c r="BE289" s="215">
        <f>IF(N289="základní",J289,0)</f>
        <v>4500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13</v>
      </c>
      <c r="BK289" s="215">
        <f>ROUND(I289*H289,2)</f>
        <v>4500</v>
      </c>
      <c r="BL289" s="16" t="s">
        <v>200</v>
      </c>
      <c r="BM289" s="214" t="s">
        <v>556</v>
      </c>
    </row>
    <row r="290" s="2" customFormat="1" ht="24.15" customHeight="1">
      <c r="A290" s="31"/>
      <c r="B290" s="32"/>
      <c r="C290" s="203" t="s">
        <v>557</v>
      </c>
      <c r="D290" s="203" t="s">
        <v>128</v>
      </c>
      <c r="E290" s="204" t="s">
        <v>558</v>
      </c>
      <c r="F290" s="205" t="s">
        <v>559</v>
      </c>
      <c r="G290" s="206" t="s">
        <v>424</v>
      </c>
      <c r="H290" s="207">
        <v>1</v>
      </c>
      <c r="I290" s="208">
        <v>50000</v>
      </c>
      <c r="J290" s="208">
        <f>ROUND(I290*H290,2)</f>
        <v>50000</v>
      </c>
      <c r="K290" s="209"/>
      <c r="L290" s="37"/>
      <c r="M290" s="210" t="s">
        <v>1</v>
      </c>
      <c r="N290" s="211" t="s">
        <v>39</v>
      </c>
      <c r="O290" s="212">
        <v>0</v>
      </c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14" t="s">
        <v>132</v>
      </c>
      <c r="AT290" s="214" t="s">
        <v>128</v>
      </c>
      <c r="AU290" s="214" t="s">
        <v>80</v>
      </c>
      <c r="AY290" s="16" t="s">
        <v>126</v>
      </c>
      <c r="BE290" s="215">
        <f>IF(N290="základní",J290,0)</f>
        <v>50000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13</v>
      </c>
      <c r="BK290" s="215">
        <f>ROUND(I290*H290,2)</f>
        <v>50000</v>
      </c>
      <c r="BL290" s="16" t="s">
        <v>132</v>
      </c>
      <c r="BM290" s="214" t="s">
        <v>560</v>
      </c>
    </row>
    <row r="291" s="2" customFormat="1" ht="24.15" customHeight="1">
      <c r="A291" s="31"/>
      <c r="B291" s="32"/>
      <c r="C291" s="203" t="s">
        <v>561</v>
      </c>
      <c r="D291" s="203" t="s">
        <v>128</v>
      </c>
      <c r="E291" s="204" t="s">
        <v>562</v>
      </c>
      <c r="F291" s="205" t="s">
        <v>563</v>
      </c>
      <c r="G291" s="206" t="s">
        <v>223</v>
      </c>
      <c r="H291" s="207">
        <v>5</v>
      </c>
      <c r="I291" s="208">
        <v>392</v>
      </c>
      <c r="J291" s="208">
        <f>ROUND(I291*H291,2)</f>
        <v>1960</v>
      </c>
      <c r="K291" s="209"/>
      <c r="L291" s="37"/>
      <c r="M291" s="210" t="s">
        <v>1</v>
      </c>
      <c r="N291" s="211" t="s">
        <v>39</v>
      </c>
      <c r="O291" s="212">
        <v>0.495</v>
      </c>
      <c r="P291" s="212">
        <f>O291*H291</f>
        <v>2.4750000000000001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14" t="s">
        <v>200</v>
      </c>
      <c r="AT291" s="214" t="s">
        <v>128</v>
      </c>
      <c r="AU291" s="214" t="s">
        <v>80</v>
      </c>
      <c r="AY291" s="16" t="s">
        <v>126</v>
      </c>
      <c r="BE291" s="215">
        <f>IF(N291="základní",J291,0)</f>
        <v>1960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13</v>
      </c>
      <c r="BK291" s="215">
        <f>ROUND(I291*H291,2)</f>
        <v>1960</v>
      </c>
      <c r="BL291" s="16" t="s">
        <v>200</v>
      </c>
      <c r="BM291" s="214" t="s">
        <v>564</v>
      </c>
    </row>
    <row r="292" s="2" customFormat="1" ht="24.15" customHeight="1">
      <c r="A292" s="31"/>
      <c r="B292" s="32"/>
      <c r="C292" s="227" t="s">
        <v>565</v>
      </c>
      <c r="D292" s="227" t="s">
        <v>156</v>
      </c>
      <c r="E292" s="228" t="s">
        <v>566</v>
      </c>
      <c r="F292" s="229" t="s">
        <v>567</v>
      </c>
      <c r="G292" s="230" t="s">
        <v>223</v>
      </c>
      <c r="H292" s="231">
        <v>2</v>
      </c>
      <c r="I292" s="232">
        <v>12500</v>
      </c>
      <c r="J292" s="232">
        <f>ROUND(I292*H292,2)</f>
        <v>25000</v>
      </c>
      <c r="K292" s="233"/>
      <c r="L292" s="234"/>
      <c r="M292" s="235" t="s">
        <v>1</v>
      </c>
      <c r="N292" s="236" t="s">
        <v>39</v>
      </c>
      <c r="O292" s="212">
        <v>0</v>
      </c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14" t="s">
        <v>275</v>
      </c>
      <c r="AT292" s="214" t="s">
        <v>156</v>
      </c>
      <c r="AU292" s="214" t="s">
        <v>80</v>
      </c>
      <c r="AY292" s="16" t="s">
        <v>126</v>
      </c>
      <c r="BE292" s="215">
        <f>IF(N292="základní",J292,0)</f>
        <v>25000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13</v>
      </c>
      <c r="BK292" s="215">
        <f>ROUND(I292*H292,2)</f>
        <v>25000</v>
      </c>
      <c r="BL292" s="16" t="s">
        <v>200</v>
      </c>
      <c r="BM292" s="214" t="s">
        <v>568</v>
      </c>
    </row>
    <row r="293" s="2" customFormat="1" ht="21.75" customHeight="1">
      <c r="A293" s="31"/>
      <c r="B293" s="32"/>
      <c r="C293" s="227" t="s">
        <v>569</v>
      </c>
      <c r="D293" s="227" t="s">
        <v>156</v>
      </c>
      <c r="E293" s="228" t="s">
        <v>570</v>
      </c>
      <c r="F293" s="229" t="s">
        <v>571</v>
      </c>
      <c r="G293" s="230" t="s">
        <v>223</v>
      </c>
      <c r="H293" s="231">
        <v>3</v>
      </c>
      <c r="I293" s="232">
        <v>6500</v>
      </c>
      <c r="J293" s="232">
        <f>ROUND(I293*H293,2)</f>
        <v>19500</v>
      </c>
      <c r="K293" s="233"/>
      <c r="L293" s="234"/>
      <c r="M293" s="235" t="s">
        <v>1</v>
      </c>
      <c r="N293" s="236" t="s">
        <v>39</v>
      </c>
      <c r="O293" s="212">
        <v>0</v>
      </c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14" t="s">
        <v>275</v>
      </c>
      <c r="AT293" s="214" t="s">
        <v>156</v>
      </c>
      <c r="AU293" s="214" t="s">
        <v>80</v>
      </c>
      <c r="AY293" s="16" t="s">
        <v>126</v>
      </c>
      <c r="BE293" s="215">
        <f>IF(N293="základní",J293,0)</f>
        <v>19500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13</v>
      </c>
      <c r="BK293" s="215">
        <f>ROUND(I293*H293,2)</f>
        <v>19500</v>
      </c>
      <c r="BL293" s="16" t="s">
        <v>200</v>
      </c>
      <c r="BM293" s="214" t="s">
        <v>572</v>
      </c>
    </row>
    <row r="294" s="2" customFormat="1" ht="24.15" customHeight="1">
      <c r="A294" s="31"/>
      <c r="B294" s="32"/>
      <c r="C294" s="203" t="s">
        <v>573</v>
      </c>
      <c r="D294" s="203" t="s">
        <v>128</v>
      </c>
      <c r="E294" s="204" t="s">
        <v>574</v>
      </c>
      <c r="F294" s="205" t="s">
        <v>575</v>
      </c>
      <c r="G294" s="206" t="s">
        <v>145</v>
      </c>
      <c r="H294" s="207">
        <v>18</v>
      </c>
      <c r="I294" s="208">
        <v>392</v>
      </c>
      <c r="J294" s="208">
        <f>ROUND(I294*H294,2)</f>
        <v>7056</v>
      </c>
      <c r="K294" s="209"/>
      <c r="L294" s="37"/>
      <c r="M294" s="210" t="s">
        <v>1</v>
      </c>
      <c r="N294" s="211" t="s">
        <v>39</v>
      </c>
      <c r="O294" s="212">
        <v>0.252</v>
      </c>
      <c r="P294" s="212">
        <f>O294*H294</f>
        <v>4.5359999999999996</v>
      </c>
      <c r="Q294" s="212">
        <v>0.00068999999999999997</v>
      </c>
      <c r="R294" s="212">
        <f>Q294*H294</f>
        <v>0.012419999999999999</v>
      </c>
      <c r="S294" s="212">
        <v>0</v>
      </c>
      <c r="T294" s="21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4" t="s">
        <v>200</v>
      </c>
      <c r="AT294" s="214" t="s">
        <v>128</v>
      </c>
      <c r="AU294" s="214" t="s">
        <v>80</v>
      </c>
      <c r="AY294" s="16" t="s">
        <v>126</v>
      </c>
      <c r="BE294" s="215">
        <f>IF(N294="základní",J294,0)</f>
        <v>7056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13</v>
      </c>
      <c r="BK294" s="215">
        <f>ROUND(I294*H294,2)</f>
        <v>7056</v>
      </c>
      <c r="BL294" s="16" t="s">
        <v>200</v>
      </c>
      <c r="BM294" s="214" t="s">
        <v>576</v>
      </c>
    </row>
    <row r="295" s="13" customFormat="1">
      <c r="A295" s="13"/>
      <c r="B295" s="216"/>
      <c r="C295" s="217"/>
      <c r="D295" s="218" t="s">
        <v>141</v>
      </c>
      <c r="E295" s="219" t="s">
        <v>1</v>
      </c>
      <c r="F295" s="220" t="s">
        <v>577</v>
      </c>
      <c r="G295" s="217"/>
      <c r="H295" s="221">
        <v>18</v>
      </c>
      <c r="I295" s="217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6" t="s">
        <v>141</v>
      </c>
      <c r="AU295" s="226" t="s">
        <v>80</v>
      </c>
      <c r="AV295" s="13" t="s">
        <v>80</v>
      </c>
      <c r="AW295" s="13" t="s">
        <v>30</v>
      </c>
      <c r="AX295" s="13" t="s">
        <v>13</v>
      </c>
      <c r="AY295" s="226" t="s">
        <v>126</v>
      </c>
    </row>
    <row r="296" s="2" customFormat="1" ht="16.5" customHeight="1">
      <c r="A296" s="31"/>
      <c r="B296" s="32"/>
      <c r="C296" s="203" t="s">
        <v>578</v>
      </c>
      <c r="D296" s="203" t="s">
        <v>128</v>
      </c>
      <c r="E296" s="204" t="s">
        <v>579</v>
      </c>
      <c r="F296" s="205" t="s">
        <v>580</v>
      </c>
      <c r="G296" s="206" t="s">
        <v>145</v>
      </c>
      <c r="H296" s="207">
        <v>20.600000000000001</v>
      </c>
      <c r="I296" s="208">
        <v>601</v>
      </c>
      <c r="J296" s="208">
        <f>ROUND(I296*H296,2)</f>
        <v>12380.6</v>
      </c>
      <c r="K296" s="209"/>
      <c r="L296" s="37"/>
      <c r="M296" s="210" t="s">
        <v>1</v>
      </c>
      <c r="N296" s="211" t="s">
        <v>39</v>
      </c>
      <c r="O296" s="212">
        <v>0.315</v>
      </c>
      <c r="P296" s="212">
        <f>O296*H296</f>
        <v>6.4890000000000008</v>
      </c>
      <c r="Q296" s="212">
        <v>0.00123</v>
      </c>
      <c r="R296" s="212">
        <f>Q296*H296</f>
        <v>0.025338000000000003</v>
      </c>
      <c r="S296" s="212">
        <v>0</v>
      </c>
      <c r="T296" s="213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14" t="s">
        <v>200</v>
      </c>
      <c r="AT296" s="214" t="s">
        <v>128</v>
      </c>
      <c r="AU296" s="214" t="s">
        <v>80</v>
      </c>
      <c r="AY296" s="16" t="s">
        <v>126</v>
      </c>
      <c r="BE296" s="215">
        <f>IF(N296="základní",J296,0)</f>
        <v>12380.6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13</v>
      </c>
      <c r="BK296" s="215">
        <f>ROUND(I296*H296,2)</f>
        <v>12380.6</v>
      </c>
      <c r="BL296" s="16" t="s">
        <v>200</v>
      </c>
      <c r="BM296" s="214" t="s">
        <v>581</v>
      </c>
    </row>
    <row r="297" s="13" customFormat="1">
      <c r="A297" s="13"/>
      <c r="B297" s="216"/>
      <c r="C297" s="217"/>
      <c r="D297" s="218" t="s">
        <v>141</v>
      </c>
      <c r="E297" s="219" t="s">
        <v>1</v>
      </c>
      <c r="F297" s="220" t="s">
        <v>582</v>
      </c>
      <c r="G297" s="217"/>
      <c r="H297" s="221">
        <v>20.600000000000001</v>
      </c>
      <c r="I297" s="217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6" t="s">
        <v>141</v>
      </c>
      <c r="AU297" s="226" t="s">
        <v>80</v>
      </c>
      <c r="AV297" s="13" t="s">
        <v>80</v>
      </c>
      <c r="AW297" s="13" t="s">
        <v>30</v>
      </c>
      <c r="AX297" s="13" t="s">
        <v>13</v>
      </c>
      <c r="AY297" s="226" t="s">
        <v>126</v>
      </c>
    </row>
    <row r="298" s="2" customFormat="1" ht="24.15" customHeight="1">
      <c r="A298" s="31"/>
      <c r="B298" s="32"/>
      <c r="C298" s="203" t="s">
        <v>583</v>
      </c>
      <c r="D298" s="203" t="s">
        <v>128</v>
      </c>
      <c r="E298" s="204" t="s">
        <v>584</v>
      </c>
      <c r="F298" s="205" t="s">
        <v>585</v>
      </c>
      <c r="G298" s="206" t="s">
        <v>145</v>
      </c>
      <c r="H298" s="207">
        <v>24.800000000000001</v>
      </c>
      <c r="I298" s="208">
        <v>446</v>
      </c>
      <c r="J298" s="208">
        <f>ROUND(I298*H298,2)</f>
        <v>11060.799999999999</v>
      </c>
      <c r="K298" s="209"/>
      <c r="L298" s="37"/>
      <c r="M298" s="210" t="s">
        <v>1</v>
      </c>
      <c r="N298" s="211" t="s">
        <v>39</v>
      </c>
      <c r="O298" s="212">
        <v>0.30499999999999999</v>
      </c>
      <c r="P298" s="212">
        <f>O298*H298</f>
        <v>7.5640000000000001</v>
      </c>
      <c r="Q298" s="212">
        <v>0.00076000000000000004</v>
      </c>
      <c r="R298" s="212">
        <f>Q298*H298</f>
        <v>0.018848</v>
      </c>
      <c r="S298" s="212">
        <v>0</v>
      </c>
      <c r="T298" s="21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4" t="s">
        <v>200</v>
      </c>
      <c r="AT298" s="214" t="s">
        <v>128</v>
      </c>
      <c r="AU298" s="214" t="s">
        <v>80</v>
      </c>
      <c r="AY298" s="16" t="s">
        <v>126</v>
      </c>
      <c r="BE298" s="215">
        <f>IF(N298="základní",J298,0)</f>
        <v>11060.799999999999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13</v>
      </c>
      <c r="BK298" s="215">
        <f>ROUND(I298*H298,2)</f>
        <v>11060.799999999999</v>
      </c>
      <c r="BL298" s="16" t="s">
        <v>200</v>
      </c>
      <c r="BM298" s="214" t="s">
        <v>586</v>
      </c>
    </row>
    <row r="299" s="13" customFormat="1">
      <c r="A299" s="13"/>
      <c r="B299" s="216"/>
      <c r="C299" s="217"/>
      <c r="D299" s="218" t="s">
        <v>141</v>
      </c>
      <c r="E299" s="219" t="s">
        <v>1</v>
      </c>
      <c r="F299" s="220" t="s">
        <v>587</v>
      </c>
      <c r="G299" s="217"/>
      <c r="H299" s="221">
        <v>24.800000000000001</v>
      </c>
      <c r="I299" s="217"/>
      <c r="J299" s="217"/>
      <c r="K299" s="217"/>
      <c r="L299" s="222"/>
      <c r="M299" s="223"/>
      <c r="N299" s="224"/>
      <c r="O299" s="224"/>
      <c r="P299" s="224"/>
      <c r="Q299" s="224"/>
      <c r="R299" s="224"/>
      <c r="S299" s="224"/>
      <c r="T299" s="22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6" t="s">
        <v>141</v>
      </c>
      <c r="AU299" s="226" t="s">
        <v>80</v>
      </c>
      <c r="AV299" s="13" t="s">
        <v>80</v>
      </c>
      <c r="AW299" s="13" t="s">
        <v>30</v>
      </c>
      <c r="AX299" s="13" t="s">
        <v>13</v>
      </c>
      <c r="AY299" s="226" t="s">
        <v>126</v>
      </c>
    </row>
    <row r="300" s="2" customFormat="1" ht="24.15" customHeight="1">
      <c r="A300" s="31"/>
      <c r="B300" s="32"/>
      <c r="C300" s="203" t="s">
        <v>588</v>
      </c>
      <c r="D300" s="203" t="s">
        <v>128</v>
      </c>
      <c r="E300" s="204" t="s">
        <v>589</v>
      </c>
      <c r="F300" s="205" t="s">
        <v>590</v>
      </c>
      <c r="G300" s="206" t="s">
        <v>145</v>
      </c>
      <c r="H300" s="207">
        <v>89.900000000000006</v>
      </c>
      <c r="I300" s="208">
        <v>295</v>
      </c>
      <c r="J300" s="208">
        <f>ROUND(I300*H300,2)</f>
        <v>26520.5</v>
      </c>
      <c r="K300" s="209"/>
      <c r="L300" s="37"/>
      <c r="M300" s="210" t="s">
        <v>1</v>
      </c>
      <c r="N300" s="211" t="s">
        <v>39</v>
      </c>
      <c r="O300" s="212">
        <v>0.192</v>
      </c>
      <c r="P300" s="212">
        <f>O300*H300</f>
        <v>17.2608</v>
      </c>
      <c r="Q300" s="212">
        <v>0.00051999999999999995</v>
      </c>
      <c r="R300" s="212">
        <f>Q300*H300</f>
        <v>0.046747999999999998</v>
      </c>
      <c r="S300" s="212">
        <v>0</v>
      </c>
      <c r="T300" s="213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14" t="s">
        <v>200</v>
      </c>
      <c r="AT300" s="214" t="s">
        <v>128</v>
      </c>
      <c r="AU300" s="214" t="s">
        <v>80</v>
      </c>
      <c r="AY300" s="16" t="s">
        <v>126</v>
      </c>
      <c r="BE300" s="215">
        <f>IF(N300="základní",J300,0)</f>
        <v>26520.5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13</v>
      </c>
      <c r="BK300" s="215">
        <f>ROUND(I300*H300,2)</f>
        <v>26520.5</v>
      </c>
      <c r="BL300" s="16" t="s">
        <v>200</v>
      </c>
      <c r="BM300" s="214" t="s">
        <v>591</v>
      </c>
    </row>
    <row r="301" s="13" customFormat="1">
      <c r="A301" s="13"/>
      <c r="B301" s="216"/>
      <c r="C301" s="217"/>
      <c r="D301" s="218" t="s">
        <v>141</v>
      </c>
      <c r="E301" s="219" t="s">
        <v>1</v>
      </c>
      <c r="F301" s="220" t="s">
        <v>592</v>
      </c>
      <c r="G301" s="217"/>
      <c r="H301" s="221">
        <v>89.900000000000006</v>
      </c>
      <c r="I301" s="217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6" t="s">
        <v>141</v>
      </c>
      <c r="AU301" s="226" t="s">
        <v>80</v>
      </c>
      <c r="AV301" s="13" t="s">
        <v>80</v>
      </c>
      <c r="AW301" s="13" t="s">
        <v>30</v>
      </c>
      <c r="AX301" s="13" t="s">
        <v>13</v>
      </c>
      <c r="AY301" s="226" t="s">
        <v>126</v>
      </c>
    </row>
    <row r="302" s="2" customFormat="1" ht="24.15" customHeight="1">
      <c r="A302" s="31"/>
      <c r="B302" s="32"/>
      <c r="C302" s="203" t="s">
        <v>593</v>
      </c>
      <c r="D302" s="203" t="s">
        <v>128</v>
      </c>
      <c r="E302" s="204" t="s">
        <v>594</v>
      </c>
      <c r="F302" s="205" t="s">
        <v>595</v>
      </c>
      <c r="G302" s="206" t="s">
        <v>145</v>
      </c>
      <c r="H302" s="207">
        <v>89.900000000000006</v>
      </c>
      <c r="I302" s="208">
        <v>356</v>
      </c>
      <c r="J302" s="208">
        <f>ROUND(I302*H302,2)</f>
        <v>32004.400000000001</v>
      </c>
      <c r="K302" s="209"/>
      <c r="L302" s="37"/>
      <c r="M302" s="210" t="s">
        <v>1</v>
      </c>
      <c r="N302" s="211" t="s">
        <v>39</v>
      </c>
      <c r="O302" s="212">
        <v>0.22800000000000001</v>
      </c>
      <c r="P302" s="212">
        <f>O302*H302</f>
        <v>20.497200000000003</v>
      </c>
      <c r="Q302" s="212">
        <v>0.00063000000000000003</v>
      </c>
      <c r="R302" s="212">
        <f>Q302*H302</f>
        <v>0.056637000000000007</v>
      </c>
      <c r="S302" s="212">
        <v>0</v>
      </c>
      <c r="T302" s="21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14" t="s">
        <v>200</v>
      </c>
      <c r="AT302" s="214" t="s">
        <v>128</v>
      </c>
      <c r="AU302" s="214" t="s">
        <v>80</v>
      </c>
      <c r="AY302" s="16" t="s">
        <v>126</v>
      </c>
      <c r="BE302" s="215">
        <f>IF(N302="základní",J302,0)</f>
        <v>32004.400000000001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13</v>
      </c>
      <c r="BK302" s="215">
        <f>ROUND(I302*H302,2)</f>
        <v>32004.400000000001</v>
      </c>
      <c r="BL302" s="16" t="s">
        <v>200</v>
      </c>
      <c r="BM302" s="214" t="s">
        <v>596</v>
      </c>
    </row>
    <row r="303" s="13" customFormat="1">
      <c r="A303" s="13"/>
      <c r="B303" s="216"/>
      <c r="C303" s="217"/>
      <c r="D303" s="218" t="s">
        <v>141</v>
      </c>
      <c r="E303" s="219" t="s">
        <v>1</v>
      </c>
      <c r="F303" s="220" t="s">
        <v>597</v>
      </c>
      <c r="G303" s="217"/>
      <c r="H303" s="221">
        <v>89.900000000000006</v>
      </c>
      <c r="I303" s="217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6" t="s">
        <v>141</v>
      </c>
      <c r="AU303" s="226" t="s">
        <v>80</v>
      </c>
      <c r="AV303" s="13" t="s">
        <v>80</v>
      </c>
      <c r="AW303" s="13" t="s">
        <v>30</v>
      </c>
      <c r="AX303" s="13" t="s">
        <v>13</v>
      </c>
      <c r="AY303" s="226" t="s">
        <v>126</v>
      </c>
    </row>
    <row r="304" s="2" customFormat="1" ht="16.5" customHeight="1">
      <c r="A304" s="31"/>
      <c r="B304" s="32"/>
      <c r="C304" s="203" t="s">
        <v>598</v>
      </c>
      <c r="D304" s="203" t="s">
        <v>128</v>
      </c>
      <c r="E304" s="204" t="s">
        <v>599</v>
      </c>
      <c r="F304" s="205" t="s">
        <v>600</v>
      </c>
      <c r="G304" s="206" t="s">
        <v>145</v>
      </c>
      <c r="H304" s="207">
        <v>23</v>
      </c>
      <c r="I304" s="208">
        <v>1500</v>
      </c>
      <c r="J304" s="208">
        <f>ROUND(I304*H304,2)</f>
        <v>34500</v>
      </c>
      <c r="K304" s="209"/>
      <c r="L304" s="37"/>
      <c r="M304" s="210" t="s">
        <v>1</v>
      </c>
      <c r="N304" s="211" t="s">
        <v>39</v>
      </c>
      <c r="O304" s="212">
        <v>0.34999999999999998</v>
      </c>
      <c r="P304" s="212">
        <f>O304*H304</f>
        <v>8.0499999999999989</v>
      </c>
      <c r="Q304" s="212">
        <v>0.0028300000000000001</v>
      </c>
      <c r="R304" s="212">
        <f>Q304*H304</f>
        <v>0.065089999999999995</v>
      </c>
      <c r="S304" s="212">
        <v>0</v>
      </c>
      <c r="T304" s="21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14" t="s">
        <v>200</v>
      </c>
      <c r="AT304" s="214" t="s">
        <v>128</v>
      </c>
      <c r="AU304" s="214" t="s">
        <v>80</v>
      </c>
      <c r="AY304" s="16" t="s">
        <v>126</v>
      </c>
      <c r="BE304" s="215">
        <f>IF(N304="základní",J304,0)</f>
        <v>34500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13</v>
      </c>
      <c r="BK304" s="215">
        <f>ROUND(I304*H304,2)</f>
        <v>34500</v>
      </c>
      <c r="BL304" s="16" t="s">
        <v>200</v>
      </c>
      <c r="BM304" s="214" t="s">
        <v>601</v>
      </c>
    </row>
    <row r="305" s="2" customFormat="1" ht="21.75" customHeight="1">
      <c r="A305" s="31"/>
      <c r="B305" s="32"/>
      <c r="C305" s="203" t="s">
        <v>602</v>
      </c>
      <c r="D305" s="203" t="s">
        <v>128</v>
      </c>
      <c r="E305" s="204" t="s">
        <v>603</v>
      </c>
      <c r="F305" s="205" t="s">
        <v>604</v>
      </c>
      <c r="G305" s="206" t="s">
        <v>145</v>
      </c>
      <c r="H305" s="207">
        <v>16.199999999999999</v>
      </c>
      <c r="I305" s="208">
        <v>419</v>
      </c>
      <c r="J305" s="208">
        <f>ROUND(I305*H305,2)</f>
        <v>6787.8000000000002</v>
      </c>
      <c r="K305" s="209"/>
      <c r="L305" s="37"/>
      <c r="M305" s="210" t="s">
        <v>1</v>
      </c>
      <c r="N305" s="211" t="s">
        <v>39</v>
      </c>
      <c r="O305" s="212">
        <v>0.26000000000000001</v>
      </c>
      <c r="P305" s="212">
        <f>O305*H305</f>
        <v>4.2119999999999997</v>
      </c>
      <c r="Q305" s="212">
        <v>0.00076999999999999996</v>
      </c>
      <c r="R305" s="212">
        <f>Q305*H305</f>
        <v>0.012473999999999999</v>
      </c>
      <c r="S305" s="212">
        <v>0</v>
      </c>
      <c r="T305" s="21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14" t="s">
        <v>200</v>
      </c>
      <c r="AT305" s="214" t="s">
        <v>128</v>
      </c>
      <c r="AU305" s="214" t="s">
        <v>80</v>
      </c>
      <c r="AY305" s="16" t="s">
        <v>126</v>
      </c>
      <c r="BE305" s="215">
        <f>IF(N305="základní",J305,0)</f>
        <v>6787.8000000000002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13</v>
      </c>
      <c r="BK305" s="215">
        <f>ROUND(I305*H305,2)</f>
        <v>6787.8000000000002</v>
      </c>
      <c r="BL305" s="16" t="s">
        <v>200</v>
      </c>
      <c r="BM305" s="214" t="s">
        <v>605</v>
      </c>
    </row>
    <row r="306" s="13" customFormat="1">
      <c r="A306" s="13"/>
      <c r="B306" s="216"/>
      <c r="C306" s="217"/>
      <c r="D306" s="218" t="s">
        <v>141</v>
      </c>
      <c r="E306" s="219" t="s">
        <v>1</v>
      </c>
      <c r="F306" s="220" t="s">
        <v>606</v>
      </c>
      <c r="G306" s="217"/>
      <c r="H306" s="221">
        <v>16.199999999999999</v>
      </c>
      <c r="I306" s="217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6" t="s">
        <v>141</v>
      </c>
      <c r="AU306" s="226" t="s">
        <v>80</v>
      </c>
      <c r="AV306" s="13" t="s">
        <v>80</v>
      </c>
      <c r="AW306" s="13" t="s">
        <v>30</v>
      </c>
      <c r="AX306" s="13" t="s">
        <v>13</v>
      </c>
      <c r="AY306" s="226" t="s">
        <v>126</v>
      </c>
    </row>
    <row r="307" s="2" customFormat="1" ht="21.75" customHeight="1">
      <c r="A307" s="31"/>
      <c r="B307" s="32"/>
      <c r="C307" s="203" t="s">
        <v>607</v>
      </c>
      <c r="D307" s="203" t="s">
        <v>128</v>
      </c>
      <c r="E307" s="204" t="s">
        <v>603</v>
      </c>
      <c r="F307" s="205" t="s">
        <v>604</v>
      </c>
      <c r="G307" s="206" t="s">
        <v>145</v>
      </c>
      <c r="H307" s="207">
        <v>3</v>
      </c>
      <c r="I307" s="208">
        <v>419</v>
      </c>
      <c r="J307" s="208">
        <f>ROUND(I307*H307,2)</f>
        <v>1257</v>
      </c>
      <c r="K307" s="209"/>
      <c r="L307" s="37"/>
      <c r="M307" s="210" t="s">
        <v>1</v>
      </c>
      <c r="N307" s="211" t="s">
        <v>39</v>
      </c>
      <c r="O307" s="212">
        <v>0.26000000000000001</v>
      </c>
      <c r="P307" s="212">
        <f>O307*H307</f>
        <v>0.78000000000000003</v>
      </c>
      <c r="Q307" s="212">
        <v>0.00076999999999999996</v>
      </c>
      <c r="R307" s="212">
        <f>Q307*H307</f>
        <v>0.00231</v>
      </c>
      <c r="S307" s="212">
        <v>0</v>
      </c>
      <c r="T307" s="21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14" t="s">
        <v>200</v>
      </c>
      <c r="AT307" s="214" t="s">
        <v>128</v>
      </c>
      <c r="AU307" s="214" t="s">
        <v>80</v>
      </c>
      <c r="AY307" s="16" t="s">
        <v>126</v>
      </c>
      <c r="BE307" s="215">
        <f>IF(N307="základní",J307,0)</f>
        <v>1257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13</v>
      </c>
      <c r="BK307" s="215">
        <f>ROUND(I307*H307,2)</f>
        <v>1257</v>
      </c>
      <c r="BL307" s="16" t="s">
        <v>200</v>
      </c>
      <c r="BM307" s="214" t="s">
        <v>608</v>
      </c>
    </row>
    <row r="308" s="13" customFormat="1">
      <c r="A308" s="13"/>
      <c r="B308" s="216"/>
      <c r="C308" s="217"/>
      <c r="D308" s="218" t="s">
        <v>141</v>
      </c>
      <c r="E308" s="219" t="s">
        <v>1</v>
      </c>
      <c r="F308" s="220" t="s">
        <v>609</v>
      </c>
      <c r="G308" s="217"/>
      <c r="H308" s="221">
        <v>3</v>
      </c>
      <c r="I308" s="217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6" t="s">
        <v>141</v>
      </c>
      <c r="AU308" s="226" t="s">
        <v>80</v>
      </c>
      <c r="AV308" s="13" t="s">
        <v>80</v>
      </c>
      <c r="AW308" s="13" t="s">
        <v>30</v>
      </c>
      <c r="AX308" s="13" t="s">
        <v>13</v>
      </c>
      <c r="AY308" s="226" t="s">
        <v>126</v>
      </c>
    </row>
    <row r="309" s="2" customFormat="1" ht="21.75" customHeight="1">
      <c r="A309" s="31"/>
      <c r="B309" s="32"/>
      <c r="C309" s="203" t="s">
        <v>610</v>
      </c>
      <c r="D309" s="203" t="s">
        <v>128</v>
      </c>
      <c r="E309" s="204" t="s">
        <v>611</v>
      </c>
      <c r="F309" s="205" t="s">
        <v>612</v>
      </c>
      <c r="G309" s="206" t="s">
        <v>145</v>
      </c>
      <c r="H309" s="207">
        <v>1</v>
      </c>
      <c r="I309" s="208">
        <v>542</v>
      </c>
      <c r="J309" s="208">
        <f>ROUND(I309*H309,2)</f>
        <v>542</v>
      </c>
      <c r="K309" s="209"/>
      <c r="L309" s="37"/>
      <c r="M309" s="210" t="s">
        <v>1</v>
      </c>
      <c r="N309" s="211" t="s">
        <v>39</v>
      </c>
      <c r="O309" s="212">
        <v>0.27800000000000002</v>
      </c>
      <c r="P309" s="212">
        <f>O309*H309</f>
        <v>0.27800000000000002</v>
      </c>
      <c r="Q309" s="212">
        <v>0.00114</v>
      </c>
      <c r="R309" s="212">
        <f>Q309*H309</f>
        <v>0.00114</v>
      </c>
      <c r="S309" s="212">
        <v>0</v>
      </c>
      <c r="T309" s="21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14" t="s">
        <v>200</v>
      </c>
      <c r="AT309" s="214" t="s">
        <v>128</v>
      </c>
      <c r="AU309" s="214" t="s">
        <v>80</v>
      </c>
      <c r="AY309" s="16" t="s">
        <v>126</v>
      </c>
      <c r="BE309" s="215">
        <f>IF(N309="základní",J309,0)</f>
        <v>542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13</v>
      </c>
      <c r="BK309" s="215">
        <f>ROUND(I309*H309,2)</f>
        <v>542</v>
      </c>
      <c r="BL309" s="16" t="s">
        <v>200</v>
      </c>
      <c r="BM309" s="214" t="s">
        <v>613</v>
      </c>
    </row>
    <row r="310" s="13" customFormat="1">
      <c r="A310" s="13"/>
      <c r="B310" s="216"/>
      <c r="C310" s="217"/>
      <c r="D310" s="218" t="s">
        <v>141</v>
      </c>
      <c r="E310" s="219" t="s">
        <v>1</v>
      </c>
      <c r="F310" s="220" t="s">
        <v>614</v>
      </c>
      <c r="G310" s="217"/>
      <c r="H310" s="221">
        <v>1</v>
      </c>
      <c r="I310" s="217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6" t="s">
        <v>141</v>
      </c>
      <c r="AU310" s="226" t="s">
        <v>80</v>
      </c>
      <c r="AV310" s="13" t="s">
        <v>80</v>
      </c>
      <c r="AW310" s="13" t="s">
        <v>30</v>
      </c>
      <c r="AX310" s="13" t="s">
        <v>13</v>
      </c>
      <c r="AY310" s="226" t="s">
        <v>126</v>
      </c>
    </row>
    <row r="311" s="2" customFormat="1" ht="21.75" customHeight="1">
      <c r="A311" s="31"/>
      <c r="B311" s="32"/>
      <c r="C311" s="203" t="s">
        <v>615</v>
      </c>
      <c r="D311" s="203" t="s">
        <v>128</v>
      </c>
      <c r="E311" s="204" t="s">
        <v>616</v>
      </c>
      <c r="F311" s="205" t="s">
        <v>617</v>
      </c>
      <c r="G311" s="206" t="s">
        <v>145</v>
      </c>
      <c r="H311" s="207">
        <v>83.575999999999993</v>
      </c>
      <c r="I311" s="208">
        <v>679</v>
      </c>
      <c r="J311" s="208">
        <f>ROUND(I311*H311,2)</f>
        <v>56748.099999999999</v>
      </c>
      <c r="K311" s="209"/>
      <c r="L311" s="37"/>
      <c r="M311" s="210" t="s">
        <v>1</v>
      </c>
      <c r="N311" s="211" t="s">
        <v>39</v>
      </c>
      <c r="O311" s="212">
        <v>0.26500000000000001</v>
      </c>
      <c r="P311" s="212">
        <f>O311*H311</f>
        <v>22.147639999999999</v>
      </c>
      <c r="Q311" s="212">
        <v>0.00091</v>
      </c>
      <c r="R311" s="212">
        <f>Q311*H311</f>
        <v>0.076054159999999996</v>
      </c>
      <c r="S311" s="212">
        <v>0</v>
      </c>
      <c r="T311" s="213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14" t="s">
        <v>200</v>
      </c>
      <c r="AT311" s="214" t="s">
        <v>128</v>
      </c>
      <c r="AU311" s="214" t="s">
        <v>80</v>
      </c>
      <c r="AY311" s="16" t="s">
        <v>126</v>
      </c>
      <c r="BE311" s="215">
        <f>IF(N311="základní",J311,0)</f>
        <v>56748.099999999999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13</v>
      </c>
      <c r="BK311" s="215">
        <f>ROUND(I311*H311,2)</f>
        <v>56748.099999999999</v>
      </c>
      <c r="BL311" s="16" t="s">
        <v>200</v>
      </c>
      <c r="BM311" s="214" t="s">
        <v>618</v>
      </c>
    </row>
    <row r="312" s="13" customFormat="1">
      <c r="A312" s="13"/>
      <c r="B312" s="216"/>
      <c r="C312" s="217"/>
      <c r="D312" s="218" t="s">
        <v>141</v>
      </c>
      <c r="E312" s="219" t="s">
        <v>1</v>
      </c>
      <c r="F312" s="220" t="s">
        <v>619</v>
      </c>
      <c r="G312" s="217"/>
      <c r="H312" s="221">
        <v>83.575999999999993</v>
      </c>
      <c r="I312" s="217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6" t="s">
        <v>141</v>
      </c>
      <c r="AU312" s="226" t="s">
        <v>80</v>
      </c>
      <c r="AV312" s="13" t="s">
        <v>80</v>
      </c>
      <c r="AW312" s="13" t="s">
        <v>30</v>
      </c>
      <c r="AX312" s="13" t="s">
        <v>13</v>
      </c>
      <c r="AY312" s="226" t="s">
        <v>126</v>
      </c>
    </row>
    <row r="313" s="2" customFormat="1" ht="24.15" customHeight="1">
      <c r="A313" s="31"/>
      <c r="B313" s="32"/>
      <c r="C313" s="203" t="s">
        <v>620</v>
      </c>
      <c r="D313" s="203" t="s">
        <v>128</v>
      </c>
      <c r="E313" s="204" t="s">
        <v>621</v>
      </c>
      <c r="F313" s="205" t="s">
        <v>622</v>
      </c>
      <c r="G313" s="206" t="s">
        <v>223</v>
      </c>
      <c r="H313" s="207">
        <v>9</v>
      </c>
      <c r="I313" s="208">
        <v>672</v>
      </c>
      <c r="J313" s="208">
        <f>ROUND(I313*H313,2)</f>
        <v>6048</v>
      </c>
      <c r="K313" s="209"/>
      <c r="L313" s="37"/>
      <c r="M313" s="210" t="s">
        <v>1</v>
      </c>
      <c r="N313" s="211" t="s">
        <v>39</v>
      </c>
      <c r="O313" s="212">
        <v>0.11</v>
      </c>
      <c r="P313" s="212">
        <f>O313*H313</f>
        <v>0.98999999999999999</v>
      </c>
      <c r="Q313" s="212">
        <v>0.00033</v>
      </c>
      <c r="R313" s="212">
        <f>Q313*H313</f>
        <v>0.00297</v>
      </c>
      <c r="S313" s="212">
        <v>0</v>
      </c>
      <c r="T313" s="21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14" t="s">
        <v>200</v>
      </c>
      <c r="AT313" s="214" t="s">
        <v>128</v>
      </c>
      <c r="AU313" s="214" t="s">
        <v>80</v>
      </c>
      <c r="AY313" s="16" t="s">
        <v>126</v>
      </c>
      <c r="BE313" s="215">
        <f>IF(N313="základní",J313,0)</f>
        <v>6048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13</v>
      </c>
      <c r="BK313" s="215">
        <f>ROUND(I313*H313,2)</f>
        <v>6048</v>
      </c>
      <c r="BL313" s="16" t="s">
        <v>200</v>
      </c>
      <c r="BM313" s="214" t="s">
        <v>623</v>
      </c>
    </row>
    <row r="314" s="2" customFormat="1" ht="24.15" customHeight="1">
      <c r="A314" s="31"/>
      <c r="B314" s="32"/>
      <c r="C314" s="203" t="s">
        <v>624</v>
      </c>
      <c r="D314" s="203" t="s">
        <v>128</v>
      </c>
      <c r="E314" s="204" t="s">
        <v>625</v>
      </c>
      <c r="F314" s="205" t="s">
        <v>626</v>
      </c>
      <c r="G314" s="206" t="s">
        <v>223</v>
      </c>
      <c r="H314" s="207">
        <v>8</v>
      </c>
      <c r="I314" s="208">
        <v>757</v>
      </c>
      <c r="J314" s="208">
        <f>ROUND(I314*H314,2)</f>
        <v>6056</v>
      </c>
      <c r="K314" s="209"/>
      <c r="L314" s="37"/>
      <c r="M314" s="210" t="s">
        <v>1</v>
      </c>
      <c r="N314" s="211" t="s">
        <v>39</v>
      </c>
      <c r="O314" s="212">
        <v>0.40000000000000002</v>
      </c>
      <c r="P314" s="212">
        <f>O314*H314</f>
        <v>3.2000000000000002</v>
      </c>
      <c r="Q314" s="212">
        <v>0.00019000000000000001</v>
      </c>
      <c r="R314" s="212">
        <f>Q314*H314</f>
        <v>0.0015200000000000001</v>
      </c>
      <c r="S314" s="212">
        <v>0</v>
      </c>
      <c r="T314" s="213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14" t="s">
        <v>200</v>
      </c>
      <c r="AT314" s="214" t="s">
        <v>128</v>
      </c>
      <c r="AU314" s="214" t="s">
        <v>80</v>
      </c>
      <c r="AY314" s="16" t="s">
        <v>126</v>
      </c>
      <c r="BE314" s="215">
        <f>IF(N314="základní",J314,0)</f>
        <v>6056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13</v>
      </c>
      <c r="BK314" s="215">
        <f>ROUND(I314*H314,2)</f>
        <v>6056</v>
      </c>
      <c r="BL314" s="16" t="s">
        <v>200</v>
      </c>
      <c r="BM314" s="214" t="s">
        <v>627</v>
      </c>
    </row>
    <row r="315" s="2" customFormat="1" ht="24.15" customHeight="1">
      <c r="A315" s="31"/>
      <c r="B315" s="32"/>
      <c r="C315" s="203" t="s">
        <v>628</v>
      </c>
      <c r="D315" s="203" t="s">
        <v>128</v>
      </c>
      <c r="E315" s="204" t="s">
        <v>629</v>
      </c>
      <c r="F315" s="205" t="s">
        <v>630</v>
      </c>
      <c r="G315" s="206" t="s">
        <v>223</v>
      </c>
      <c r="H315" s="207">
        <v>7</v>
      </c>
      <c r="I315" s="208">
        <v>1330</v>
      </c>
      <c r="J315" s="208">
        <f>ROUND(I315*H315,2)</f>
        <v>9310</v>
      </c>
      <c r="K315" s="209"/>
      <c r="L315" s="37"/>
      <c r="M315" s="210" t="s">
        <v>1</v>
      </c>
      <c r="N315" s="211" t="s">
        <v>39</v>
      </c>
      <c r="O315" s="212">
        <v>0.35699999999999998</v>
      </c>
      <c r="P315" s="212">
        <f>O315*H315</f>
        <v>2.4989999999999997</v>
      </c>
      <c r="Q315" s="212">
        <v>0.00122</v>
      </c>
      <c r="R315" s="212">
        <f>Q315*H315</f>
        <v>0.008539999999999999</v>
      </c>
      <c r="S315" s="212">
        <v>0</v>
      </c>
      <c r="T315" s="213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14" t="s">
        <v>200</v>
      </c>
      <c r="AT315" s="214" t="s">
        <v>128</v>
      </c>
      <c r="AU315" s="214" t="s">
        <v>80</v>
      </c>
      <c r="AY315" s="16" t="s">
        <v>126</v>
      </c>
      <c r="BE315" s="215">
        <f>IF(N315="základní",J315,0)</f>
        <v>9310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13</v>
      </c>
      <c r="BK315" s="215">
        <f>ROUND(I315*H315,2)</f>
        <v>9310</v>
      </c>
      <c r="BL315" s="16" t="s">
        <v>200</v>
      </c>
      <c r="BM315" s="214" t="s">
        <v>631</v>
      </c>
    </row>
    <row r="316" s="2" customFormat="1" ht="24.15" customHeight="1">
      <c r="A316" s="31"/>
      <c r="B316" s="32"/>
      <c r="C316" s="203" t="s">
        <v>632</v>
      </c>
      <c r="D316" s="203" t="s">
        <v>128</v>
      </c>
      <c r="E316" s="204" t="s">
        <v>633</v>
      </c>
      <c r="F316" s="205" t="s">
        <v>634</v>
      </c>
      <c r="G316" s="206" t="s">
        <v>145</v>
      </c>
      <c r="H316" s="207">
        <v>38.189</v>
      </c>
      <c r="I316" s="208">
        <v>997</v>
      </c>
      <c r="J316" s="208">
        <f>ROUND(I316*H316,2)</f>
        <v>38074.43</v>
      </c>
      <c r="K316" s="209"/>
      <c r="L316" s="37"/>
      <c r="M316" s="210" t="s">
        <v>1</v>
      </c>
      <c r="N316" s="211" t="s">
        <v>39</v>
      </c>
      <c r="O316" s="212">
        <v>0.33400000000000002</v>
      </c>
      <c r="P316" s="212">
        <f>O316*H316</f>
        <v>12.755126000000001</v>
      </c>
      <c r="Q316" s="212">
        <v>0.00108</v>
      </c>
      <c r="R316" s="212">
        <f>Q316*H316</f>
        <v>0.041244120000000002</v>
      </c>
      <c r="S316" s="212">
        <v>0</v>
      </c>
      <c r="T316" s="21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14" t="s">
        <v>132</v>
      </c>
      <c r="AT316" s="214" t="s">
        <v>128</v>
      </c>
      <c r="AU316" s="214" t="s">
        <v>80</v>
      </c>
      <c r="AY316" s="16" t="s">
        <v>126</v>
      </c>
      <c r="BE316" s="215">
        <f>IF(N316="základní",J316,0)</f>
        <v>38074.43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13</v>
      </c>
      <c r="BK316" s="215">
        <f>ROUND(I316*H316,2)</f>
        <v>38074.43</v>
      </c>
      <c r="BL316" s="16" t="s">
        <v>132</v>
      </c>
      <c r="BM316" s="214" t="s">
        <v>635</v>
      </c>
    </row>
    <row r="317" s="13" customFormat="1">
      <c r="A317" s="13"/>
      <c r="B317" s="216"/>
      <c r="C317" s="217"/>
      <c r="D317" s="218" t="s">
        <v>141</v>
      </c>
      <c r="E317" s="219" t="s">
        <v>1</v>
      </c>
      <c r="F317" s="220" t="s">
        <v>636</v>
      </c>
      <c r="G317" s="217"/>
      <c r="H317" s="221">
        <v>38.189</v>
      </c>
      <c r="I317" s="217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6" t="s">
        <v>141</v>
      </c>
      <c r="AU317" s="226" t="s">
        <v>80</v>
      </c>
      <c r="AV317" s="13" t="s">
        <v>80</v>
      </c>
      <c r="AW317" s="13" t="s">
        <v>30</v>
      </c>
      <c r="AX317" s="13" t="s">
        <v>13</v>
      </c>
      <c r="AY317" s="226" t="s">
        <v>126</v>
      </c>
    </row>
    <row r="318" s="2" customFormat="1" ht="33" customHeight="1">
      <c r="A318" s="31"/>
      <c r="B318" s="32"/>
      <c r="C318" s="203" t="s">
        <v>637</v>
      </c>
      <c r="D318" s="203" t="s">
        <v>128</v>
      </c>
      <c r="E318" s="204" t="s">
        <v>638</v>
      </c>
      <c r="F318" s="205" t="s">
        <v>639</v>
      </c>
      <c r="G318" s="206" t="s">
        <v>388</v>
      </c>
      <c r="H318" s="207">
        <v>12595.242</v>
      </c>
      <c r="I318" s="208">
        <v>2.1299999999999999</v>
      </c>
      <c r="J318" s="208">
        <f>ROUND(I318*H318,2)</f>
        <v>26827.869999999999</v>
      </c>
      <c r="K318" s="209"/>
      <c r="L318" s="37"/>
      <c r="M318" s="210" t="s">
        <v>1</v>
      </c>
      <c r="N318" s="211" t="s">
        <v>39</v>
      </c>
      <c r="O318" s="212">
        <v>0</v>
      </c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14" t="s">
        <v>200</v>
      </c>
      <c r="AT318" s="214" t="s">
        <v>128</v>
      </c>
      <c r="AU318" s="214" t="s">
        <v>80</v>
      </c>
      <c r="AY318" s="16" t="s">
        <v>126</v>
      </c>
      <c r="BE318" s="215">
        <f>IF(N318="základní",J318,0)</f>
        <v>26827.869999999999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13</v>
      </c>
      <c r="BK318" s="215">
        <f>ROUND(I318*H318,2)</f>
        <v>26827.869999999999</v>
      </c>
      <c r="BL318" s="16" t="s">
        <v>200</v>
      </c>
      <c r="BM318" s="214" t="s">
        <v>640</v>
      </c>
    </row>
    <row r="319" s="12" customFormat="1" ht="22.8" customHeight="1">
      <c r="A319" s="12"/>
      <c r="B319" s="188"/>
      <c r="C319" s="189"/>
      <c r="D319" s="190" t="s">
        <v>73</v>
      </c>
      <c r="E319" s="201" t="s">
        <v>641</v>
      </c>
      <c r="F319" s="201" t="s">
        <v>642</v>
      </c>
      <c r="G319" s="189"/>
      <c r="H319" s="189"/>
      <c r="I319" s="189"/>
      <c r="J319" s="202">
        <f>BK319</f>
        <v>472077.05000000005</v>
      </c>
      <c r="K319" s="189"/>
      <c r="L319" s="193"/>
      <c r="M319" s="194"/>
      <c r="N319" s="195"/>
      <c r="O319" s="195"/>
      <c r="P319" s="196">
        <f>SUM(P320:P340)</f>
        <v>393.97710599999999</v>
      </c>
      <c r="Q319" s="195"/>
      <c r="R319" s="196">
        <f>SUM(R320:R340)</f>
        <v>0.30731712</v>
      </c>
      <c r="S319" s="195"/>
      <c r="T319" s="197">
        <f>SUM(T320:T340)</f>
        <v>6.7663484199999999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8" t="s">
        <v>80</v>
      </c>
      <c r="AT319" s="199" t="s">
        <v>73</v>
      </c>
      <c r="AU319" s="199" t="s">
        <v>13</v>
      </c>
      <c r="AY319" s="198" t="s">
        <v>126</v>
      </c>
      <c r="BK319" s="200">
        <f>SUM(BK320:BK340)</f>
        <v>472077.05000000005</v>
      </c>
    </row>
    <row r="320" s="2" customFormat="1" ht="21.75" customHeight="1">
      <c r="A320" s="31"/>
      <c r="B320" s="32"/>
      <c r="C320" s="203" t="s">
        <v>643</v>
      </c>
      <c r="D320" s="203" t="s">
        <v>128</v>
      </c>
      <c r="E320" s="204" t="s">
        <v>644</v>
      </c>
      <c r="F320" s="205" t="s">
        <v>645</v>
      </c>
      <c r="G320" s="206" t="s">
        <v>223</v>
      </c>
      <c r="H320" s="207">
        <v>15</v>
      </c>
      <c r="I320" s="208">
        <v>354</v>
      </c>
      <c r="J320" s="208">
        <f>ROUND(I320*H320,2)</f>
        <v>5310</v>
      </c>
      <c r="K320" s="209"/>
      <c r="L320" s="37"/>
      <c r="M320" s="210" t="s">
        <v>1</v>
      </c>
      <c r="N320" s="211" t="s">
        <v>39</v>
      </c>
      <c r="O320" s="212">
        <v>0.52400000000000002</v>
      </c>
      <c r="P320" s="212">
        <f>O320*H320</f>
        <v>7.8600000000000003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14" t="s">
        <v>200</v>
      </c>
      <c r="AT320" s="214" t="s">
        <v>128</v>
      </c>
      <c r="AU320" s="214" t="s">
        <v>80</v>
      </c>
      <c r="AY320" s="16" t="s">
        <v>126</v>
      </c>
      <c r="BE320" s="215">
        <f>IF(N320="základní",J320,0)</f>
        <v>5310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13</v>
      </c>
      <c r="BK320" s="215">
        <f>ROUND(I320*H320,2)</f>
        <v>5310</v>
      </c>
      <c r="BL320" s="16" t="s">
        <v>200</v>
      </c>
      <c r="BM320" s="214" t="s">
        <v>646</v>
      </c>
    </row>
    <row r="321" s="2" customFormat="1" ht="33" customHeight="1">
      <c r="A321" s="31"/>
      <c r="B321" s="32"/>
      <c r="C321" s="227" t="s">
        <v>647</v>
      </c>
      <c r="D321" s="227" t="s">
        <v>156</v>
      </c>
      <c r="E321" s="228" t="s">
        <v>648</v>
      </c>
      <c r="F321" s="229" t="s">
        <v>649</v>
      </c>
      <c r="G321" s="230" t="s">
        <v>650</v>
      </c>
      <c r="H321" s="231">
        <v>15</v>
      </c>
      <c r="I321" s="232">
        <v>1950</v>
      </c>
      <c r="J321" s="232">
        <f>ROUND(I321*H321,2)</f>
        <v>29250</v>
      </c>
      <c r="K321" s="233"/>
      <c r="L321" s="234"/>
      <c r="M321" s="235" t="s">
        <v>1</v>
      </c>
      <c r="N321" s="236" t="s">
        <v>39</v>
      </c>
      <c r="O321" s="212">
        <v>0</v>
      </c>
      <c r="P321" s="212">
        <f>O321*H321</f>
        <v>0</v>
      </c>
      <c r="Q321" s="212">
        <v>0.0060000000000000001</v>
      </c>
      <c r="R321" s="212">
        <f>Q321*H321</f>
        <v>0.089999999999999997</v>
      </c>
      <c r="S321" s="212">
        <v>0</v>
      </c>
      <c r="T321" s="213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14" t="s">
        <v>275</v>
      </c>
      <c r="AT321" s="214" t="s">
        <v>156</v>
      </c>
      <c r="AU321" s="214" t="s">
        <v>80</v>
      </c>
      <c r="AY321" s="16" t="s">
        <v>126</v>
      </c>
      <c r="BE321" s="215">
        <f>IF(N321="základní",J321,0)</f>
        <v>29250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13</v>
      </c>
      <c r="BK321" s="215">
        <f>ROUND(I321*H321,2)</f>
        <v>29250</v>
      </c>
      <c r="BL321" s="16" t="s">
        <v>200</v>
      </c>
      <c r="BM321" s="214" t="s">
        <v>651</v>
      </c>
    </row>
    <row r="322" s="2" customFormat="1" ht="16.5" customHeight="1">
      <c r="A322" s="31"/>
      <c r="B322" s="32"/>
      <c r="C322" s="203" t="s">
        <v>652</v>
      </c>
      <c r="D322" s="203" t="s">
        <v>128</v>
      </c>
      <c r="E322" s="204" t="s">
        <v>653</v>
      </c>
      <c r="F322" s="205" t="s">
        <v>654</v>
      </c>
      <c r="G322" s="206" t="s">
        <v>145</v>
      </c>
      <c r="H322" s="207">
        <v>89.900000000000006</v>
      </c>
      <c r="I322" s="208">
        <v>86.5</v>
      </c>
      <c r="J322" s="208">
        <f>ROUND(I322*H322,2)</f>
        <v>7776.3500000000004</v>
      </c>
      <c r="K322" s="209"/>
      <c r="L322" s="37"/>
      <c r="M322" s="210" t="s">
        <v>1</v>
      </c>
      <c r="N322" s="211" t="s">
        <v>39</v>
      </c>
      <c r="O322" s="212">
        <v>0.126</v>
      </c>
      <c r="P322" s="212">
        <f>O322*H322</f>
        <v>11.327400000000001</v>
      </c>
      <c r="Q322" s="212">
        <v>1.0000000000000001E-05</v>
      </c>
      <c r="R322" s="212">
        <f>Q322*H322</f>
        <v>0.00089900000000000017</v>
      </c>
      <c r="S322" s="212">
        <v>0</v>
      </c>
      <c r="T322" s="21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14" t="s">
        <v>200</v>
      </c>
      <c r="AT322" s="214" t="s">
        <v>128</v>
      </c>
      <c r="AU322" s="214" t="s">
        <v>80</v>
      </c>
      <c r="AY322" s="16" t="s">
        <v>126</v>
      </c>
      <c r="BE322" s="215">
        <f>IF(N322="základní",J322,0)</f>
        <v>7776.3500000000004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13</v>
      </c>
      <c r="BK322" s="215">
        <f>ROUND(I322*H322,2)</f>
        <v>7776.3500000000004</v>
      </c>
      <c r="BL322" s="16" t="s">
        <v>200</v>
      </c>
      <c r="BM322" s="214" t="s">
        <v>655</v>
      </c>
    </row>
    <row r="323" s="13" customFormat="1">
      <c r="A323" s="13"/>
      <c r="B323" s="216"/>
      <c r="C323" s="217"/>
      <c r="D323" s="218" t="s">
        <v>141</v>
      </c>
      <c r="E323" s="219" t="s">
        <v>1</v>
      </c>
      <c r="F323" s="220" t="s">
        <v>656</v>
      </c>
      <c r="G323" s="217"/>
      <c r="H323" s="221">
        <v>89.900000000000006</v>
      </c>
      <c r="I323" s="217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6" t="s">
        <v>141</v>
      </c>
      <c r="AU323" s="226" t="s">
        <v>80</v>
      </c>
      <c r="AV323" s="13" t="s">
        <v>80</v>
      </c>
      <c r="AW323" s="13" t="s">
        <v>30</v>
      </c>
      <c r="AX323" s="13" t="s">
        <v>13</v>
      </c>
      <c r="AY323" s="226" t="s">
        <v>126</v>
      </c>
    </row>
    <row r="324" s="2" customFormat="1" ht="16.5" customHeight="1">
      <c r="A324" s="31"/>
      <c r="B324" s="32"/>
      <c r="C324" s="227" t="s">
        <v>657</v>
      </c>
      <c r="D324" s="227" t="s">
        <v>156</v>
      </c>
      <c r="E324" s="228" t="s">
        <v>658</v>
      </c>
      <c r="F324" s="229" t="s">
        <v>659</v>
      </c>
      <c r="G324" s="230" t="s">
        <v>223</v>
      </c>
      <c r="H324" s="231">
        <v>10</v>
      </c>
      <c r="I324" s="232">
        <v>1450</v>
      </c>
      <c r="J324" s="232">
        <f>ROUND(I324*H324,2)</f>
        <v>14500</v>
      </c>
      <c r="K324" s="233"/>
      <c r="L324" s="234"/>
      <c r="M324" s="235" t="s">
        <v>1</v>
      </c>
      <c r="N324" s="236" t="s">
        <v>39</v>
      </c>
      <c r="O324" s="212">
        <v>0</v>
      </c>
      <c r="P324" s="212">
        <f>O324*H324</f>
        <v>0</v>
      </c>
      <c r="Q324" s="212">
        <v>0.00010000000000000001</v>
      </c>
      <c r="R324" s="212">
        <f>Q324*H324</f>
        <v>0.001</v>
      </c>
      <c r="S324" s="212">
        <v>0</v>
      </c>
      <c r="T324" s="213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14" t="s">
        <v>275</v>
      </c>
      <c r="AT324" s="214" t="s">
        <v>156</v>
      </c>
      <c r="AU324" s="214" t="s">
        <v>80</v>
      </c>
      <c r="AY324" s="16" t="s">
        <v>126</v>
      </c>
      <c r="BE324" s="215">
        <f>IF(N324="základní",J324,0)</f>
        <v>14500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13</v>
      </c>
      <c r="BK324" s="215">
        <f>ROUND(I324*H324,2)</f>
        <v>14500</v>
      </c>
      <c r="BL324" s="16" t="s">
        <v>200</v>
      </c>
      <c r="BM324" s="214" t="s">
        <v>660</v>
      </c>
    </row>
    <row r="325" s="2" customFormat="1" ht="24.15" customHeight="1">
      <c r="A325" s="31"/>
      <c r="B325" s="32"/>
      <c r="C325" s="203" t="s">
        <v>661</v>
      </c>
      <c r="D325" s="203" t="s">
        <v>128</v>
      </c>
      <c r="E325" s="204" t="s">
        <v>662</v>
      </c>
      <c r="F325" s="205" t="s">
        <v>663</v>
      </c>
      <c r="G325" s="206" t="s">
        <v>131</v>
      </c>
      <c r="H325" s="207">
        <v>356.63999999999999</v>
      </c>
      <c r="I325" s="208">
        <v>418</v>
      </c>
      <c r="J325" s="208">
        <f>ROUND(I325*H325,2)</f>
        <v>149075.51999999999</v>
      </c>
      <c r="K325" s="209"/>
      <c r="L325" s="37"/>
      <c r="M325" s="210" t="s">
        <v>1</v>
      </c>
      <c r="N325" s="211" t="s">
        <v>39</v>
      </c>
      <c r="O325" s="212">
        <v>0.58399999999999996</v>
      </c>
      <c r="P325" s="212">
        <f>O325*H325</f>
        <v>208.27775999999997</v>
      </c>
      <c r="Q325" s="212">
        <v>0.00020000000000000001</v>
      </c>
      <c r="R325" s="212">
        <f>Q325*H325</f>
        <v>0.071328000000000003</v>
      </c>
      <c r="S325" s="212">
        <v>0.017780000000000001</v>
      </c>
      <c r="T325" s="213">
        <f>S325*H325</f>
        <v>6.3410592000000001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14" t="s">
        <v>200</v>
      </c>
      <c r="AT325" s="214" t="s">
        <v>128</v>
      </c>
      <c r="AU325" s="214" t="s">
        <v>80</v>
      </c>
      <c r="AY325" s="16" t="s">
        <v>126</v>
      </c>
      <c r="BE325" s="215">
        <f>IF(N325="základní",J325,0)</f>
        <v>149075.51999999999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13</v>
      </c>
      <c r="BK325" s="215">
        <f>ROUND(I325*H325,2)</f>
        <v>149075.51999999999</v>
      </c>
      <c r="BL325" s="16" t="s">
        <v>200</v>
      </c>
      <c r="BM325" s="214" t="s">
        <v>664</v>
      </c>
    </row>
    <row r="326" s="13" customFormat="1">
      <c r="A326" s="13"/>
      <c r="B326" s="216"/>
      <c r="C326" s="217"/>
      <c r="D326" s="218" t="s">
        <v>141</v>
      </c>
      <c r="E326" s="219" t="s">
        <v>1</v>
      </c>
      <c r="F326" s="220" t="s">
        <v>665</v>
      </c>
      <c r="G326" s="217"/>
      <c r="H326" s="221">
        <v>356.63999999999999</v>
      </c>
      <c r="I326" s="217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6" t="s">
        <v>141</v>
      </c>
      <c r="AU326" s="226" t="s">
        <v>80</v>
      </c>
      <c r="AV326" s="13" t="s">
        <v>80</v>
      </c>
      <c r="AW326" s="13" t="s">
        <v>30</v>
      </c>
      <c r="AX326" s="13" t="s">
        <v>74</v>
      </c>
      <c r="AY326" s="226" t="s">
        <v>126</v>
      </c>
    </row>
    <row r="327" s="14" customFormat="1">
      <c r="A327" s="14"/>
      <c r="B327" s="237"/>
      <c r="C327" s="238"/>
      <c r="D327" s="218" t="s">
        <v>141</v>
      </c>
      <c r="E327" s="239" t="s">
        <v>1</v>
      </c>
      <c r="F327" s="240" t="s">
        <v>243</v>
      </c>
      <c r="G327" s="238"/>
      <c r="H327" s="241">
        <v>356.63999999999999</v>
      </c>
      <c r="I327" s="238"/>
      <c r="J327" s="238"/>
      <c r="K327" s="238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141</v>
      </c>
      <c r="AU327" s="246" t="s">
        <v>80</v>
      </c>
      <c r="AV327" s="14" t="s">
        <v>132</v>
      </c>
      <c r="AW327" s="14" t="s">
        <v>30</v>
      </c>
      <c r="AX327" s="14" t="s">
        <v>13</v>
      </c>
      <c r="AY327" s="246" t="s">
        <v>126</v>
      </c>
    </row>
    <row r="328" s="2" customFormat="1" ht="37.8" customHeight="1">
      <c r="A328" s="31"/>
      <c r="B328" s="32"/>
      <c r="C328" s="203" t="s">
        <v>666</v>
      </c>
      <c r="D328" s="203" t="s">
        <v>128</v>
      </c>
      <c r="E328" s="204" t="s">
        <v>667</v>
      </c>
      <c r="F328" s="205" t="s">
        <v>668</v>
      </c>
      <c r="G328" s="206" t="s">
        <v>145</v>
      </c>
      <c r="H328" s="207">
        <v>80.804000000000002</v>
      </c>
      <c r="I328" s="208">
        <v>142</v>
      </c>
      <c r="J328" s="208">
        <f>ROUND(I328*H328,2)</f>
        <v>11474.17</v>
      </c>
      <c r="K328" s="209"/>
      <c r="L328" s="37"/>
      <c r="M328" s="210" t="s">
        <v>1</v>
      </c>
      <c r="N328" s="211" t="s">
        <v>39</v>
      </c>
      <c r="O328" s="212">
        <v>0.20399999999999999</v>
      </c>
      <c r="P328" s="212">
        <f>O328*H328</f>
        <v>16.484016</v>
      </c>
      <c r="Q328" s="212">
        <v>3.0000000000000001E-05</v>
      </c>
      <c r="R328" s="212">
        <f>Q328*H328</f>
        <v>0.0024241200000000001</v>
      </c>
      <c r="S328" s="212">
        <v>0.0046299999999999996</v>
      </c>
      <c r="T328" s="213">
        <f>S328*H328</f>
        <v>0.37412251999999996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14" t="s">
        <v>200</v>
      </c>
      <c r="AT328" s="214" t="s">
        <v>128</v>
      </c>
      <c r="AU328" s="214" t="s">
        <v>80</v>
      </c>
      <c r="AY328" s="16" t="s">
        <v>126</v>
      </c>
      <c r="BE328" s="215">
        <f>IF(N328="základní",J328,0)</f>
        <v>11474.17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13</v>
      </c>
      <c r="BK328" s="215">
        <f>ROUND(I328*H328,2)</f>
        <v>11474.17</v>
      </c>
      <c r="BL328" s="16" t="s">
        <v>200</v>
      </c>
      <c r="BM328" s="214" t="s">
        <v>669</v>
      </c>
    </row>
    <row r="329" s="13" customFormat="1">
      <c r="A329" s="13"/>
      <c r="B329" s="216"/>
      <c r="C329" s="217"/>
      <c r="D329" s="218" t="s">
        <v>141</v>
      </c>
      <c r="E329" s="219" t="s">
        <v>1</v>
      </c>
      <c r="F329" s="220" t="s">
        <v>670</v>
      </c>
      <c r="G329" s="217"/>
      <c r="H329" s="221">
        <v>80.804000000000002</v>
      </c>
      <c r="I329" s="217"/>
      <c r="J329" s="217"/>
      <c r="K329" s="217"/>
      <c r="L329" s="222"/>
      <c r="M329" s="223"/>
      <c r="N329" s="224"/>
      <c r="O329" s="224"/>
      <c r="P329" s="224"/>
      <c r="Q329" s="224"/>
      <c r="R329" s="224"/>
      <c r="S329" s="224"/>
      <c r="T329" s="22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6" t="s">
        <v>141</v>
      </c>
      <c r="AU329" s="226" t="s">
        <v>80</v>
      </c>
      <c r="AV329" s="13" t="s">
        <v>80</v>
      </c>
      <c r="AW329" s="13" t="s">
        <v>30</v>
      </c>
      <c r="AX329" s="13" t="s">
        <v>13</v>
      </c>
      <c r="AY329" s="226" t="s">
        <v>126</v>
      </c>
    </row>
    <row r="330" s="2" customFormat="1" ht="24.15" customHeight="1">
      <c r="A330" s="31"/>
      <c r="B330" s="32"/>
      <c r="C330" s="203" t="s">
        <v>671</v>
      </c>
      <c r="D330" s="203" t="s">
        <v>128</v>
      </c>
      <c r="E330" s="204" t="s">
        <v>672</v>
      </c>
      <c r="F330" s="205" t="s">
        <v>673</v>
      </c>
      <c r="G330" s="206" t="s">
        <v>131</v>
      </c>
      <c r="H330" s="207">
        <v>393.58999999999998</v>
      </c>
      <c r="I330" s="208">
        <v>90.200000000000003</v>
      </c>
      <c r="J330" s="208">
        <f>ROUND(I330*H330,2)</f>
        <v>35501.82</v>
      </c>
      <c r="K330" s="209"/>
      <c r="L330" s="37"/>
      <c r="M330" s="210" t="s">
        <v>1</v>
      </c>
      <c r="N330" s="211" t="s">
        <v>39</v>
      </c>
      <c r="O330" s="212">
        <v>0.13</v>
      </c>
      <c r="P330" s="212">
        <f>O330*H330</f>
        <v>51.166699999999999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14" t="s">
        <v>200</v>
      </c>
      <c r="AT330" s="214" t="s">
        <v>128</v>
      </c>
      <c r="AU330" s="214" t="s">
        <v>80</v>
      </c>
      <c r="AY330" s="16" t="s">
        <v>126</v>
      </c>
      <c r="BE330" s="215">
        <f>IF(N330="základní",J330,0)</f>
        <v>35501.82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13</v>
      </c>
      <c r="BK330" s="215">
        <f>ROUND(I330*H330,2)</f>
        <v>35501.82</v>
      </c>
      <c r="BL330" s="16" t="s">
        <v>200</v>
      </c>
      <c r="BM330" s="214" t="s">
        <v>674</v>
      </c>
    </row>
    <row r="331" s="2" customFormat="1" ht="33" customHeight="1">
      <c r="A331" s="31"/>
      <c r="B331" s="32"/>
      <c r="C331" s="203" t="s">
        <v>675</v>
      </c>
      <c r="D331" s="203" t="s">
        <v>128</v>
      </c>
      <c r="E331" s="204" t="s">
        <v>676</v>
      </c>
      <c r="F331" s="205" t="s">
        <v>677</v>
      </c>
      <c r="G331" s="206" t="s">
        <v>145</v>
      </c>
      <c r="H331" s="207">
        <v>80.804000000000002</v>
      </c>
      <c r="I331" s="208">
        <v>29.300000000000001</v>
      </c>
      <c r="J331" s="208">
        <f>ROUND(I331*H331,2)</f>
        <v>2367.5599999999999</v>
      </c>
      <c r="K331" s="209"/>
      <c r="L331" s="37"/>
      <c r="M331" s="210" t="s">
        <v>1</v>
      </c>
      <c r="N331" s="211" t="s">
        <v>39</v>
      </c>
      <c r="O331" s="212">
        <v>0.044999999999999998</v>
      </c>
      <c r="P331" s="212">
        <f>O331*H331</f>
        <v>3.63618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14" t="s">
        <v>200</v>
      </c>
      <c r="AT331" s="214" t="s">
        <v>128</v>
      </c>
      <c r="AU331" s="214" t="s">
        <v>80</v>
      </c>
      <c r="AY331" s="16" t="s">
        <v>126</v>
      </c>
      <c r="BE331" s="215">
        <f>IF(N331="základní",J331,0)</f>
        <v>2367.5599999999999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13</v>
      </c>
      <c r="BK331" s="215">
        <f>ROUND(I331*H331,2)</f>
        <v>2367.5599999999999</v>
      </c>
      <c r="BL331" s="16" t="s">
        <v>200</v>
      </c>
      <c r="BM331" s="214" t="s">
        <v>678</v>
      </c>
    </row>
    <row r="332" s="2" customFormat="1" ht="33" customHeight="1">
      <c r="A332" s="31"/>
      <c r="B332" s="32"/>
      <c r="C332" s="203" t="s">
        <v>679</v>
      </c>
      <c r="D332" s="203" t="s">
        <v>128</v>
      </c>
      <c r="E332" s="204" t="s">
        <v>680</v>
      </c>
      <c r="F332" s="205" t="s">
        <v>681</v>
      </c>
      <c r="G332" s="206" t="s">
        <v>131</v>
      </c>
      <c r="H332" s="207">
        <v>475.80000000000001</v>
      </c>
      <c r="I332" s="208">
        <v>62.700000000000003</v>
      </c>
      <c r="J332" s="208">
        <f>ROUND(I332*H332,2)</f>
        <v>29832.66</v>
      </c>
      <c r="K332" s="209"/>
      <c r="L332" s="37"/>
      <c r="M332" s="210" t="s">
        <v>1</v>
      </c>
      <c r="N332" s="211" t="s">
        <v>39</v>
      </c>
      <c r="O332" s="212">
        <v>0.092999999999999999</v>
      </c>
      <c r="P332" s="212">
        <f>O332*H332</f>
        <v>44.249400000000001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14" t="s">
        <v>200</v>
      </c>
      <c r="AT332" s="214" t="s">
        <v>128</v>
      </c>
      <c r="AU332" s="214" t="s">
        <v>80</v>
      </c>
      <c r="AY332" s="16" t="s">
        <v>126</v>
      </c>
      <c r="BE332" s="215">
        <f>IF(N332="základní",J332,0)</f>
        <v>29832.66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13</v>
      </c>
      <c r="BK332" s="215">
        <f>ROUND(I332*H332,2)</f>
        <v>29832.66</v>
      </c>
      <c r="BL332" s="16" t="s">
        <v>200</v>
      </c>
      <c r="BM332" s="214" t="s">
        <v>682</v>
      </c>
    </row>
    <row r="333" s="13" customFormat="1">
      <c r="A333" s="13"/>
      <c r="B333" s="216"/>
      <c r="C333" s="217"/>
      <c r="D333" s="218" t="s">
        <v>141</v>
      </c>
      <c r="E333" s="217"/>
      <c r="F333" s="220" t="s">
        <v>683</v>
      </c>
      <c r="G333" s="217"/>
      <c r="H333" s="221">
        <v>475.80000000000001</v>
      </c>
      <c r="I333" s="217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6" t="s">
        <v>141</v>
      </c>
      <c r="AU333" s="226" t="s">
        <v>80</v>
      </c>
      <c r="AV333" s="13" t="s">
        <v>80</v>
      </c>
      <c r="AW333" s="13" t="s">
        <v>4</v>
      </c>
      <c r="AX333" s="13" t="s">
        <v>13</v>
      </c>
      <c r="AY333" s="226" t="s">
        <v>126</v>
      </c>
    </row>
    <row r="334" s="2" customFormat="1" ht="24.15" customHeight="1">
      <c r="A334" s="31"/>
      <c r="B334" s="32"/>
      <c r="C334" s="227" t="s">
        <v>684</v>
      </c>
      <c r="D334" s="227" t="s">
        <v>156</v>
      </c>
      <c r="E334" s="228" t="s">
        <v>685</v>
      </c>
      <c r="F334" s="229" t="s">
        <v>686</v>
      </c>
      <c r="G334" s="230" t="s">
        <v>131</v>
      </c>
      <c r="H334" s="231">
        <v>475.80000000000001</v>
      </c>
      <c r="I334" s="232">
        <v>187</v>
      </c>
      <c r="J334" s="232">
        <f>ROUND(I334*H334,2)</f>
        <v>88974.600000000006</v>
      </c>
      <c r="K334" s="233"/>
      <c r="L334" s="234"/>
      <c r="M334" s="235" t="s">
        <v>1</v>
      </c>
      <c r="N334" s="236" t="s">
        <v>39</v>
      </c>
      <c r="O334" s="212">
        <v>0</v>
      </c>
      <c r="P334" s="212">
        <f>O334*H334</f>
        <v>0</v>
      </c>
      <c r="Q334" s="212">
        <v>0.00027</v>
      </c>
      <c r="R334" s="212">
        <f>Q334*H334</f>
        <v>0.128466</v>
      </c>
      <c r="S334" s="212">
        <v>0</v>
      </c>
      <c r="T334" s="21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14" t="s">
        <v>275</v>
      </c>
      <c r="AT334" s="214" t="s">
        <v>156</v>
      </c>
      <c r="AU334" s="214" t="s">
        <v>80</v>
      </c>
      <c r="AY334" s="16" t="s">
        <v>126</v>
      </c>
      <c r="BE334" s="215">
        <f>IF(N334="základní",J334,0)</f>
        <v>88974.600000000006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13</v>
      </c>
      <c r="BK334" s="215">
        <f>ROUND(I334*H334,2)</f>
        <v>88974.600000000006</v>
      </c>
      <c r="BL334" s="16" t="s">
        <v>200</v>
      </c>
      <c r="BM334" s="214" t="s">
        <v>687</v>
      </c>
    </row>
    <row r="335" s="13" customFormat="1">
      <c r="A335" s="13"/>
      <c r="B335" s="216"/>
      <c r="C335" s="217"/>
      <c r="D335" s="218" t="s">
        <v>141</v>
      </c>
      <c r="E335" s="217"/>
      <c r="F335" s="220" t="s">
        <v>683</v>
      </c>
      <c r="G335" s="217"/>
      <c r="H335" s="221">
        <v>475.80000000000001</v>
      </c>
      <c r="I335" s="217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6" t="s">
        <v>141</v>
      </c>
      <c r="AU335" s="226" t="s">
        <v>80</v>
      </c>
      <c r="AV335" s="13" t="s">
        <v>80</v>
      </c>
      <c r="AW335" s="13" t="s">
        <v>4</v>
      </c>
      <c r="AX335" s="13" t="s">
        <v>13</v>
      </c>
      <c r="AY335" s="226" t="s">
        <v>126</v>
      </c>
    </row>
    <row r="336" s="2" customFormat="1" ht="16.5" customHeight="1">
      <c r="A336" s="31"/>
      <c r="B336" s="32"/>
      <c r="C336" s="203" t="s">
        <v>688</v>
      </c>
      <c r="D336" s="203" t="s">
        <v>128</v>
      </c>
      <c r="E336" s="204" t="s">
        <v>689</v>
      </c>
      <c r="F336" s="205" t="s">
        <v>690</v>
      </c>
      <c r="G336" s="206" t="s">
        <v>145</v>
      </c>
      <c r="H336" s="207">
        <v>1200</v>
      </c>
      <c r="I336" s="208">
        <v>20.899999999999999</v>
      </c>
      <c r="J336" s="208">
        <f>ROUND(I336*H336,2)</f>
        <v>25080</v>
      </c>
      <c r="K336" s="209"/>
      <c r="L336" s="37"/>
      <c r="M336" s="210" t="s">
        <v>1</v>
      </c>
      <c r="N336" s="211" t="s">
        <v>39</v>
      </c>
      <c r="O336" s="212">
        <v>0.031</v>
      </c>
      <c r="P336" s="212">
        <f>O336*H336</f>
        <v>37.200000000000003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14" t="s">
        <v>200</v>
      </c>
      <c r="AT336" s="214" t="s">
        <v>128</v>
      </c>
      <c r="AU336" s="214" t="s">
        <v>80</v>
      </c>
      <c r="AY336" s="16" t="s">
        <v>126</v>
      </c>
      <c r="BE336" s="215">
        <f>IF(N336="základní",J336,0)</f>
        <v>25080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13</v>
      </c>
      <c r="BK336" s="215">
        <f>ROUND(I336*H336,2)</f>
        <v>25080</v>
      </c>
      <c r="BL336" s="16" t="s">
        <v>200</v>
      </c>
      <c r="BM336" s="214" t="s">
        <v>691</v>
      </c>
    </row>
    <row r="337" s="2" customFormat="1" ht="24.15" customHeight="1">
      <c r="A337" s="31"/>
      <c r="B337" s="32"/>
      <c r="C337" s="227" t="s">
        <v>692</v>
      </c>
      <c r="D337" s="227" t="s">
        <v>156</v>
      </c>
      <c r="E337" s="228" t="s">
        <v>693</v>
      </c>
      <c r="F337" s="229" t="s">
        <v>694</v>
      </c>
      <c r="G337" s="230" t="s">
        <v>145</v>
      </c>
      <c r="H337" s="231">
        <v>1320</v>
      </c>
      <c r="I337" s="232">
        <v>23.100000000000001</v>
      </c>
      <c r="J337" s="232">
        <f>ROUND(I337*H337,2)</f>
        <v>30492</v>
      </c>
      <c r="K337" s="233"/>
      <c r="L337" s="234"/>
      <c r="M337" s="235" t="s">
        <v>1</v>
      </c>
      <c r="N337" s="236" t="s">
        <v>39</v>
      </c>
      <c r="O337" s="212">
        <v>0</v>
      </c>
      <c r="P337" s="212">
        <f>O337*H337</f>
        <v>0</v>
      </c>
      <c r="Q337" s="212">
        <v>1.0000000000000001E-05</v>
      </c>
      <c r="R337" s="212">
        <f>Q337*H337</f>
        <v>0.013200000000000002</v>
      </c>
      <c r="S337" s="212">
        <v>0</v>
      </c>
      <c r="T337" s="21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14" t="s">
        <v>275</v>
      </c>
      <c r="AT337" s="214" t="s">
        <v>156</v>
      </c>
      <c r="AU337" s="214" t="s">
        <v>80</v>
      </c>
      <c r="AY337" s="16" t="s">
        <v>126</v>
      </c>
      <c r="BE337" s="215">
        <f>IF(N337="základní",J337,0)</f>
        <v>30492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13</v>
      </c>
      <c r="BK337" s="215">
        <f>ROUND(I337*H337,2)</f>
        <v>30492</v>
      </c>
      <c r="BL337" s="16" t="s">
        <v>200</v>
      </c>
      <c r="BM337" s="214" t="s">
        <v>695</v>
      </c>
    </row>
    <row r="338" s="13" customFormat="1">
      <c r="A338" s="13"/>
      <c r="B338" s="216"/>
      <c r="C338" s="217"/>
      <c r="D338" s="218" t="s">
        <v>141</v>
      </c>
      <c r="E338" s="217"/>
      <c r="F338" s="220" t="s">
        <v>696</v>
      </c>
      <c r="G338" s="217"/>
      <c r="H338" s="221">
        <v>1320</v>
      </c>
      <c r="I338" s="217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6" t="s">
        <v>141</v>
      </c>
      <c r="AU338" s="226" t="s">
        <v>80</v>
      </c>
      <c r="AV338" s="13" t="s">
        <v>80</v>
      </c>
      <c r="AW338" s="13" t="s">
        <v>4</v>
      </c>
      <c r="AX338" s="13" t="s">
        <v>13</v>
      </c>
      <c r="AY338" s="226" t="s">
        <v>126</v>
      </c>
    </row>
    <row r="339" s="2" customFormat="1" ht="24.15" customHeight="1">
      <c r="A339" s="31"/>
      <c r="B339" s="32"/>
      <c r="C339" s="203" t="s">
        <v>697</v>
      </c>
      <c r="D339" s="203" t="s">
        <v>128</v>
      </c>
      <c r="E339" s="204" t="s">
        <v>698</v>
      </c>
      <c r="F339" s="205" t="s">
        <v>699</v>
      </c>
      <c r="G339" s="206" t="s">
        <v>131</v>
      </c>
      <c r="H339" s="207">
        <v>393.58999999999998</v>
      </c>
      <c r="I339" s="208">
        <v>19.399999999999999</v>
      </c>
      <c r="J339" s="208">
        <f>ROUND(I339*H339,2)</f>
        <v>7635.6499999999996</v>
      </c>
      <c r="K339" s="209"/>
      <c r="L339" s="37"/>
      <c r="M339" s="210" t="s">
        <v>1</v>
      </c>
      <c r="N339" s="211" t="s">
        <v>39</v>
      </c>
      <c r="O339" s="212">
        <v>0.035000000000000003</v>
      </c>
      <c r="P339" s="212">
        <f>O339*H339</f>
        <v>13.775650000000001</v>
      </c>
      <c r="Q339" s="212">
        <v>0</v>
      </c>
      <c r="R339" s="212">
        <f>Q339*H339</f>
        <v>0</v>
      </c>
      <c r="S339" s="212">
        <v>0.00012999999999999999</v>
      </c>
      <c r="T339" s="213">
        <f>S339*H339</f>
        <v>0.051166699999999996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14" t="s">
        <v>200</v>
      </c>
      <c r="AT339" s="214" t="s">
        <v>128</v>
      </c>
      <c r="AU339" s="214" t="s">
        <v>80</v>
      </c>
      <c r="AY339" s="16" t="s">
        <v>126</v>
      </c>
      <c r="BE339" s="215">
        <f>IF(N339="základní",J339,0)</f>
        <v>7635.6499999999996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13</v>
      </c>
      <c r="BK339" s="215">
        <f>ROUND(I339*H339,2)</f>
        <v>7635.6499999999996</v>
      </c>
      <c r="BL339" s="16" t="s">
        <v>200</v>
      </c>
      <c r="BM339" s="214" t="s">
        <v>700</v>
      </c>
    </row>
    <row r="340" s="2" customFormat="1" ht="24.15" customHeight="1">
      <c r="A340" s="31"/>
      <c r="B340" s="32"/>
      <c r="C340" s="203" t="s">
        <v>701</v>
      </c>
      <c r="D340" s="203" t="s">
        <v>128</v>
      </c>
      <c r="E340" s="204" t="s">
        <v>702</v>
      </c>
      <c r="F340" s="205" t="s">
        <v>703</v>
      </c>
      <c r="G340" s="206" t="s">
        <v>388</v>
      </c>
      <c r="H340" s="207">
        <v>4372.7030000000004</v>
      </c>
      <c r="I340" s="208">
        <v>7.96</v>
      </c>
      <c r="J340" s="208">
        <f>ROUND(I340*H340,2)</f>
        <v>34806.720000000001</v>
      </c>
      <c r="K340" s="209"/>
      <c r="L340" s="37"/>
      <c r="M340" s="210" t="s">
        <v>1</v>
      </c>
      <c r="N340" s="211" t="s">
        <v>39</v>
      </c>
      <c r="O340" s="212">
        <v>0</v>
      </c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14" t="s">
        <v>200</v>
      </c>
      <c r="AT340" s="214" t="s">
        <v>128</v>
      </c>
      <c r="AU340" s="214" t="s">
        <v>80</v>
      </c>
      <c r="AY340" s="16" t="s">
        <v>126</v>
      </c>
      <c r="BE340" s="215">
        <f>IF(N340="základní",J340,0)</f>
        <v>34806.720000000001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13</v>
      </c>
      <c r="BK340" s="215">
        <f>ROUND(I340*H340,2)</f>
        <v>34806.720000000001</v>
      </c>
      <c r="BL340" s="16" t="s">
        <v>200</v>
      </c>
      <c r="BM340" s="214" t="s">
        <v>704</v>
      </c>
    </row>
    <row r="341" s="12" customFormat="1" ht="22.8" customHeight="1">
      <c r="A341" s="12"/>
      <c r="B341" s="188"/>
      <c r="C341" s="189"/>
      <c r="D341" s="190" t="s">
        <v>73</v>
      </c>
      <c r="E341" s="201" t="s">
        <v>705</v>
      </c>
      <c r="F341" s="201" t="s">
        <v>706</v>
      </c>
      <c r="G341" s="189"/>
      <c r="H341" s="189"/>
      <c r="I341" s="189"/>
      <c r="J341" s="202">
        <f>BK341</f>
        <v>192359.35000000001</v>
      </c>
      <c r="K341" s="189"/>
      <c r="L341" s="193"/>
      <c r="M341" s="194"/>
      <c r="N341" s="195"/>
      <c r="O341" s="195"/>
      <c r="P341" s="196">
        <f>SUM(P342:P355)</f>
        <v>27.811999999999998</v>
      </c>
      <c r="Q341" s="195"/>
      <c r="R341" s="196">
        <f>SUM(R342:R355)</f>
        <v>0.33021999999999996</v>
      </c>
      <c r="S341" s="195"/>
      <c r="T341" s="197">
        <f>SUM(T342:T355)</f>
        <v>0.33360000000000001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8" t="s">
        <v>80</v>
      </c>
      <c r="AT341" s="199" t="s">
        <v>73</v>
      </c>
      <c r="AU341" s="199" t="s">
        <v>13</v>
      </c>
      <c r="AY341" s="198" t="s">
        <v>126</v>
      </c>
      <c r="BK341" s="200">
        <f>SUM(BK342:BK355)</f>
        <v>192359.35000000001</v>
      </c>
    </row>
    <row r="342" s="2" customFormat="1" ht="21.75" customHeight="1">
      <c r="A342" s="31"/>
      <c r="B342" s="32"/>
      <c r="C342" s="203" t="s">
        <v>707</v>
      </c>
      <c r="D342" s="203" t="s">
        <v>128</v>
      </c>
      <c r="E342" s="204" t="s">
        <v>708</v>
      </c>
      <c r="F342" s="205" t="s">
        <v>709</v>
      </c>
      <c r="G342" s="206" t="s">
        <v>223</v>
      </c>
      <c r="H342" s="207">
        <v>2</v>
      </c>
      <c r="I342" s="208">
        <v>1870</v>
      </c>
      <c r="J342" s="208">
        <f>ROUND(I342*H342,2)</f>
        <v>3740</v>
      </c>
      <c r="K342" s="209"/>
      <c r="L342" s="37"/>
      <c r="M342" s="210" t="s">
        <v>1</v>
      </c>
      <c r="N342" s="211" t="s">
        <v>39</v>
      </c>
      <c r="O342" s="212">
        <v>3.6240000000000001</v>
      </c>
      <c r="P342" s="212">
        <f>O342*H342</f>
        <v>7.2480000000000002</v>
      </c>
      <c r="Q342" s="212">
        <v>0.00025000000000000001</v>
      </c>
      <c r="R342" s="212">
        <f>Q342*H342</f>
        <v>0.00050000000000000001</v>
      </c>
      <c r="S342" s="212">
        <v>0</v>
      </c>
      <c r="T342" s="213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14" t="s">
        <v>200</v>
      </c>
      <c r="AT342" s="214" t="s">
        <v>128</v>
      </c>
      <c r="AU342" s="214" t="s">
        <v>80</v>
      </c>
      <c r="AY342" s="16" t="s">
        <v>126</v>
      </c>
      <c r="BE342" s="215">
        <f>IF(N342="základní",J342,0)</f>
        <v>3740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13</v>
      </c>
      <c r="BK342" s="215">
        <f>ROUND(I342*H342,2)</f>
        <v>3740</v>
      </c>
      <c r="BL342" s="16" t="s">
        <v>200</v>
      </c>
      <c r="BM342" s="214" t="s">
        <v>710</v>
      </c>
    </row>
    <row r="343" s="2" customFormat="1" ht="24.15" customHeight="1">
      <c r="A343" s="31"/>
      <c r="B343" s="32"/>
      <c r="C343" s="227" t="s">
        <v>711</v>
      </c>
      <c r="D343" s="227" t="s">
        <v>156</v>
      </c>
      <c r="E343" s="228" t="s">
        <v>712</v>
      </c>
      <c r="F343" s="229" t="s">
        <v>713</v>
      </c>
      <c r="G343" s="230" t="s">
        <v>223</v>
      </c>
      <c r="H343" s="231">
        <v>2</v>
      </c>
      <c r="I343" s="232">
        <v>19300</v>
      </c>
      <c r="J343" s="232">
        <f>ROUND(I343*H343,2)</f>
        <v>38600</v>
      </c>
      <c r="K343" s="233"/>
      <c r="L343" s="234"/>
      <c r="M343" s="235" t="s">
        <v>1</v>
      </c>
      <c r="N343" s="236" t="s">
        <v>39</v>
      </c>
      <c r="O343" s="212">
        <v>0</v>
      </c>
      <c r="P343" s="212">
        <f>O343*H343</f>
        <v>0</v>
      </c>
      <c r="Q343" s="212">
        <v>0.04539</v>
      </c>
      <c r="R343" s="212">
        <f>Q343*H343</f>
        <v>0.09078</v>
      </c>
      <c r="S343" s="212">
        <v>0</v>
      </c>
      <c r="T343" s="21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14" t="s">
        <v>275</v>
      </c>
      <c r="AT343" s="214" t="s">
        <v>156</v>
      </c>
      <c r="AU343" s="214" t="s">
        <v>80</v>
      </c>
      <c r="AY343" s="16" t="s">
        <v>126</v>
      </c>
      <c r="BE343" s="215">
        <f>IF(N343="základní",J343,0)</f>
        <v>38600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13</v>
      </c>
      <c r="BK343" s="215">
        <f>ROUND(I343*H343,2)</f>
        <v>38600</v>
      </c>
      <c r="BL343" s="16" t="s">
        <v>200</v>
      </c>
      <c r="BM343" s="214" t="s">
        <v>714</v>
      </c>
    </row>
    <row r="344" s="2" customFormat="1" ht="24.15" customHeight="1">
      <c r="A344" s="31"/>
      <c r="B344" s="32"/>
      <c r="C344" s="227" t="s">
        <v>715</v>
      </c>
      <c r="D344" s="227" t="s">
        <v>156</v>
      </c>
      <c r="E344" s="228" t="s">
        <v>716</v>
      </c>
      <c r="F344" s="229" t="s">
        <v>717</v>
      </c>
      <c r="G344" s="230" t="s">
        <v>223</v>
      </c>
      <c r="H344" s="231">
        <v>4</v>
      </c>
      <c r="I344" s="232">
        <v>5690</v>
      </c>
      <c r="J344" s="232">
        <f>ROUND(I344*H344,2)</f>
        <v>22760</v>
      </c>
      <c r="K344" s="233"/>
      <c r="L344" s="234"/>
      <c r="M344" s="235" t="s">
        <v>1</v>
      </c>
      <c r="N344" s="236" t="s">
        <v>39</v>
      </c>
      <c r="O344" s="212">
        <v>0</v>
      </c>
      <c r="P344" s="212">
        <f>O344*H344</f>
        <v>0</v>
      </c>
      <c r="Q344" s="212">
        <v>0.0073800000000000003</v>
      </c>
      <c r="R344" s="212">
        <f>Q344*H344</f>
        <v>0.029520000000000001</v>
      </c>
      <c r="S344" s="212">
        <v>0</v>
      </c>
      <c r="T344" s="213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14" t="s">
        <v>275</v>
      </c>
      <c r="AT344" s="214" t="s">
        <v>156</v>
      </c>
      <c r="AU344" s="214" t="s">
        <v>80</v>
      </c>
      <c r="AY344" s="16" t="s">
        <v>126</v>
      </c>
      <c r="BE344" s="215">
        <f>IF(N344="základní",J344,0)</f>
        <v>22760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13</v>
      </c>
      <c r="BK344" s="215">
        <f>ROUND(I344*H344,2)</f>
        <v>22760</v>
      </c>
      <c r="BL344" s="16" t="s">
        <v>200</v>
      </c>
      <c r="BM344" s="214" t="s">
        <v>718</v>
      </c>
    </row>
    <row r="345" s="2" customFormat="1" ht="24.15" customHeight="1">
      <c r="A345" s="31"/>
      <c r="B345" s="32"/>
      <c r="C345" s="227" t="s">
        <v>719</v>
      </c>
      <c r="D345" s="227" t="s">
        <v>156</v>
      </c>
      <c r="E345" s="228" t="s">
        <v>720</v>
      </c>
      <c r="F345" s="229" t="s">
        <v>721</v>
      </c>
      <c r="G345" s="230" t="s">
        <v>223</v>
      </c>
      <c r="H345" s="231">
        <v>2</v>
      </c>
      <c r="I345" s="232">
        <v>1920</v>
      </c>
      <c r="J345" s="232">
        <f>ROUND(I345*H345,2)</f>
        <v>3840</v>
      </c>
      <c r="K345" s="233"/>
      <c r="L345" s="234"/>
      <c r="M345" s="235" t="s">
        <v>1</v>
      </c>
      <c r="N345" s="236" t="s">
        <v>39</v>
      </c>
      <c r="O345" s="212">
        <v>0</v>
      </c>
      <c r="P345" s="212">
        <f>O345*H345</f>
        <v>0</v>
      </c>
      <c r="Q345" s="212">
        <v>0.0014</v>
      </c>
      <c r="R345" s="212">
        <f>Q345*H345</f>
        <v>0.0028</v>
      </c>
      <c r="S345" s="212">
        <v>0</v>
      </c>
      <c r="T345" s="213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14" t="s">
        <v>275</v>
      </c>
      <c r="AT345" s="214" t="s">
        <v>156</v>
      </c>
      <c r="AU345" s="214" t="s">
        <v>80</v>
      </c>
      <c r="AY345" s="16" t="s">
        <v>126</v>
      </c>
      <c r="BE345" s="215">
        <f>IF(N345="základní",J345,0)</f>
        <v>3840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13</v>
      </c>
      <c r="BK345" s="215">
        <f>ROUND(I345*H345,2)</f>
        <v>3840</v>
      </c>
      <c r="BL345" s="16" t="s">
        <v>200</v>
      </c>
      <c r="BM345" s="214" t="s">
        <v>722</v>
      </c>
    </row>
    <row r="346" s="2" customFormat="1" ht="21.75" customHeight="1">
      <c r="A346" s="31"/>
      <c r="B346" s="32"/>
      <c r="C346" s="227" t="s">
        <v>723</v>
      </c>
      <c r="D346" s="227" t="s">
        <v>156</v>
      </c>
      <c r="E346" s="228" t="s">
        <v>724</v>
      </c>
      <c r="F346" s="229" t="s">
        <v>725</v>
      </c>
      <c r="G346" s="230" t="s">
        <v>223</v>
      </c>
      <c r="H346" s="231">
        <v>2</v>
      </c>
      <c r="I346" s="232">
        <v>643</v>
      </c>
      <c r="J346" s="232">
        <f>ROUND(I346*H346,2)</f>
        <v>1286</v>
      </c>
      <c r="K346" s="233"/>
      <c r="L346" s="234"/>
      <c r="M346" s="235" t="s">
        <v>1</v>
      </c>
      <c r="N346" s="236" t="s">
        <v>39</v>
      </c>
      <c r="O346" s="212">
        <v>0</v>
      </c>
      <c r="P346" s="212">
        <f>O346*H346</f>
        <v>0</v>
      </c>
      <c r="Q346" s="212">
        <v>0.00077999999999999999</v>
      </c>
      <c r="R346" s="212">
        <f>Q346*H346</f>
        <v>0.00156</v>
      </c>
      <c r="S346" s="212">
        <v>0</v>
      </c>
      <c r="T346" s="21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14" t="s">
        <v>275</v>
      </c>
      <c r="AT346" s="214" t="s">
        <v>156</v>
      </c>
      <c r="AU346" s="214" t="s">
        <v>80</v>
      </c>
      <c r="AY346" s="16" t="s">
        <v>126</v>
      </c>
      <c r="BE346" s="215">
        <f>IF(N346="základní",J346,0)</f>
        <v>1286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13</v>
      </c>
      <c r="BK346" s="215">
        <f>ROUND(I346*H346,2)</f>
        <v>1286</v>
      </c>
      <c r="BL346" s="16" t="s">
        <v>200</v>
      </c>
      <c r="BM346" s="214" t="s">
        <v>726</v>
      </c>
    </row>
    <row r="347" s="2" customFormat="1" ht="21.75" customHeight="1">
      <c r="A347" s="31"/>
      <c r="B347" s="32"/>
      <c r="C347" s="227" t="s">
        <v>727</v>
      </c>
      <c r="D347" s="227" t="s">
        <v>156</v>
      </c>
      <c r="E347" s="228" t="s">
        <v>728</v>
      </c>
      <c r="F347" s="229" t="s">
        <v>729</v>
      </c>
      <c r="G347" s="230" t="s">
        <v>223</v>
      </c>
      <c r="H347" s="231">
        <v>4</v>
      </c>
      <c r="I347" s="232">
        <v>708</v>
      </c>
      <c r="J347" s="232">
        <f>ROUND(I347*H347,2)</f>
        <v>2832</v>
      </c>
      <c r="K347" s="233"/>
      <c r="L347" s="234"/>
      <c r="M347" s="235" t="s">
        <v>1</v>
      </c>
      <c r="N347" s="236" t="s">
        <v>39</v>
      </c>
      <c r="O347" s="212">
        <v>0</v>
      </c>
      <c r="P347" s="212">
        <f>O347*H347</f>
        <v>0</v>
      </c>
      <c r="Q347" s="212">
        <v>0.00085999999999999998</v>
      </c>
      <c r="R347" s="212">
        <f>Q347*H347</f>
        <v>0.0034399999999999999</v>
      </c>
      <c r="S347" s="212">
        <v>0</v>
      </c>
      <c r="T347" s="21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14" t="s">
        <v>275</v>
      </c>
      <c r="AT347" s="214" t="s">
        <v>156</v>
      </c>
      <c r="AU347" s="214" t="s">
        <v>80</v>
      </c>
      <c r="AY347" s="16" t="s">
        <v>126</v>
      </c>
      <c r="BE347" s="215">
        <f>IF(N347="základní",J347,0)</f>
        <v>2832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6" t="s">
        <v>13</v>
      </c>
      <c r="BK347" s="215">
        <f>ROUND(I347*H347,2)</f>
        <v>2832</v>
      </c>
      <c r="BL347" s="16" t="s">
        <v>200</v>
      </c>
      <c r="BM347" s="214" t="s">
        <v>730</v>
      </c>
    </row>
    <row r="348" s="2" customFormat="1" ht="16.5" customHeight="1">
      <c r="A348" s="31"/>
      <c r="B348" s="32"/>
      <c r="C348" s="227" t="s">
        <v>731</v>
      </c>
      <c r="D348" s="227" t="s">
        <v>156</v>
      </c>
      <c r="E348" s="228" t="s">
        <v>732</v>
      </c>
      <c r="F348" s="229" t="s">
        <v>733</v>
      </c>
      <c r="G348" s="230" t="s">
        <v>223</v>
      </c>
      <c r="H348" s="231">
        <v>4</v>
      </c>
      <c r="I348" s="232">
        <v>2070</v>
      </c>
      <c r="J348" s="232">
        <f>ROUND(I348*H348,2)</f>
        <v>8280</v>
      </c>
      <c r="K348" s="233"/>
      <c r="L348" s="234"/>
      <c r="M348" s="235" t="s">
        <v>1</v>
      </c>
      <c r="N348" s="236" t="s">
        <v>39</v>
      </c>
      <c r="O348" s="212">
        <v>0</v>
      </c>
      <c r="P348" s="212">
        <f>O348*H348</f>
        <v>0</v>
      </c>
      <c r="Q348" s="212">
        <v>0.00046000000000000001</v>
      </c>
      <c r="R348" s="212">
        <f>Q348*H348</f>
        <v>0.0018400000000000001</v>
      </c>
      <c r="S348" s="212">
        <v>0</v>
      </c>
      <c r="T348" s="213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14" t="s">
        <v>275</v>
      </c>
      <c r="AT348" s="214" t="s">
        <v>156</v>
      </c>
      <c r="AU348" s="214" t="s">
        <v>80</v>
      </c>
      <c r="AY348" s="16" t="s">
        <v>126</v>
      </c>
      <c r="BE348" s="215">
        <f>IF(N348="základní",J348,0)</f>
        <v>8280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13</v>
      </c>
      <c r="BK348" s="215">
        <f>ROUND(I348*H348,2)</f>
        <v>8280</v>
      </c>
      <c r="BL348" s="16" t="s">
        <v>200</v>
      </c>
      <c r="BM348" s="214" t="s">
        <v>734</v>
      </c>
    </row>
    <row r="349" s="2" customFormat="1" ht="16.5" customHeight="1">
      <c r="A349" s="31"/>
      <c r="B349" s="32"/>
      <c r="C349" s="227" t="s">
        <v>735</v>
      </c>
      <c r="D349" s="227" t="s">
        <v>156</v>
      </c>
      <c r="E349" s="228" t="s">
        <v>736</v>
      </c>
      <c r="F349" s="229" t="s">
        <v>737</v>
      </c>
      <c r="G349" s="230" t="s">
        <v>223</v>
      </c>
      <c r="H349" s="231">
        <v>2</v>
      </c>
      <c r="I349" s="232">
        <v>1740</v>
      </c>
      <c r="J349" s="232">
        <f>ROUND(I349*H349,2)</f>
        <v>3480</v>
      </c>
      <c r="K349" s="233"/>
      <c r="L349" s="234"/>
      <c r="M349" s="235" t="s">
        <v>1</v>
      </c>
      <c r="N349" s="236" t="s">
        <v>39</v>
      </c>
      <c r="O349" s="212">
        <v>0</v>
      </c>
      <c r="P349" s="212">
        <f>O349*H349</f>
        <v>0</v>
      </c>
      <c r="Q349" s="212">
        <v>0.00036999999999999999</v>
      </c>
      <c r="R349" s="212">
        <f>Q349*H349</f>
        <v>0.00073999999999999999</v>
      </c>
      <c r="S349" s="212">
        <v>0</v>
      </c>
      <c r="T349" s="21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14" t="s">
        <v>275</v>
      </c>
      <c r="AT349" s="214" t="s">
        <v>156</v>
      </c>
      <c r="AU349" s="214" t="s">
        <v>80</v>
      </c>
      <c r="AY349" s="16" t="s">
        <v>126</v>
      </c>
      <c r="BE349" s="215">
        <f>IF(N349="základní",J349,0)</f>
        <v>3480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6" t="s">
        <v>13</v>
      </c>
      <c r="BK349" s="215">
        <f>ROUND(I349*H349,2)</f>
        <v>3480</v>
      </c>
      <c r="BL349" s="16" t="s">
        <v>200</v>
      </c>
      <c r="BM349" s="214" t="s">
        <v>738</v>
      </c>
    </row>
    <row r="350" s="2" customFormat="1" ht="16.5" customHeight="1">
      <c r="A350" s="31"/>
      <c r="B350" s="32"/>
      <c r="C350" s="227" t="s">
        <v>739</v>
      </c>
      <c r="D350" s="227" t="s">
        <v>156</v>
      </c>
      <c r="E350" s="228" t="s">
        <v>740</v>
      </c>
      <c r="F350" s="229" t="s">
        <v>741</v>
      </c>
      <c r="G350" s="230" t="s">
        <v>650</v>
      </c>
      <c r="H350" s="231">
        <v>2</v>
      </c>
      <c r="I350" s="232">
        <v>1440</v>
      </c>
      <c r="J350" s="232">
        <f>ROUND(I350*H350,2)</f>
        <v>2880</v>
      </c>
      <c r="K350" s="233"/>
      <c r="L350" s="234"/>
      <c r="M350" s="235" t="s">
        <v>1</v>
      </c>
      <c r="N350" s="236" t="s">
        <v>39</v>
      </c>
      <c r="O350" s="212">
        <v>0</v>
      </c>
      <c r="P350" s="212">
        <f>O350*H350</f>
        <v>0</v>
      </c>
      <c r="Q350" s="212">
        <v>0.0032000000000000002</v>
      </c>
      <c r="R350" s="212">
        <f>Q350*H350</f>
        <v>0.0064000000000000003</v>
      </c>
      <c r="S350" s="212">
        <v>0</v>
      </c>
      <c r="T350" s="213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214" t="s">
        <v>275</v>
      </c>
      <c r="AT350" s="214" t="s">
        <v>156</v>
      </c>
      <c r="AU350" s="214" t="s">
        <v>80</v>
      </c>
      <c r="AY350" s="16" t="s">
        <v>126</v>
      </c>
      <c r="BE350" s="215">
        <f>IF(N350="základní",J350,0)</f>
        <v>2880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6" t="s">
        <v>13</v>
      </c>
      <c r="BK350" s="215">
        <f>ROUND(I350*H350,2)</f>
        <v>2880</v>
      </c>
      <c r="BL350" s="16" t="s">
        <v>200</v>
      </c>
      <c r="BM350" s="214" t="s">
        <v>742</v>
      </c>
    </row>
    <row r="351" s="2" customFormat="1" ht="16.5" customHeight="1">
      <c r="A351" s="31"/>
      <c r="B351" s="32"/>
      <c r="C351" s="227" t="s">
        <v>743</v>
      </c>
      <c r="D351" s="227" t="s">
        <v>156</v>
      </c>
      <c r="E351" s="228" t="s">
        <v>744</v>
      </c>
      <c r="F351" s="229" t="s">
        <v>745</v>
      </c>
      <c r="G351" s="230" t="s">
        <v>650</v>
      </c>
      <c r="H351" s="231">
        <v>4</v>
      </c>
      <c r="I351" s="232">
        <v>1570</v>
      </c>
      <c r="J351" s="232">
        <f>ROUND(I351*H351,2)</f>
        <v>6280</v>
      </c>
      <c r="K351" s="233"/>
      <c r="L351" s="234"/>
      <c r="M351" s="235" t="s">
        <v>1</v>
      </c>
      <c r="N351" s="236" t="s">
        <v>39</v>
      </c>
      <c r="O351" s="212">
        <v>0</v>
      </c>
      <c r="P351" s="212">
        <f>O351*H351</f>
        <v>0</v>
      </c>
      <c r="Q351" s="212">
        <v>0.0038999999999999998</v>
      </c>
      <c r="R351" s="212">
        <f>Q351*H351</f>
        <v>0.015599999999999999</v>
      </c>
      <c r="S351" s="212">
        <v>0</v>
      </c>
      <c r="T351" s="213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214" t="s">
        <v>275</v>
      </c>
      <c r="AT351" s="214" t="s">
        <v>156</v>
      </c>
      <c r="AU351" s="214" t="s">
        <v>80</v>
      </c>
      <c r="AY351" s="16" t="s">
        <v>126</v>
      </c>
      <c r="BE351" s="215">
        <f>IF(N351="základní",J351,0)</f>
        <v>6280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13</v>
      </c>
      <c r="BK351" s="215">
        <f>ROUND(I351*H351,2)</f>
        <v>6280</v>
      </c>
      <c r="BL351" s="16" t="s">
        <v>200</v>
      </c>
      <c r="BM351" s="214" t="s">
        <v>746</v>
      </c>
    </row>
    <row r="352" s="2" customFormat="1" ht="21.75" customHeight="1">
      <c r="A352" s="31"/>
      <c r="B352" s="32"/>
      <c r="C352" s="203" t="s">
        <v>747</v>
      </c>
      <c r="D352" s="203" t="s">
        <v>128</v>
      </c>
      <c r="E352" s="204" t="s">
        <v>748</v>
      </c>
      <c r="F352" s="205" t="s">
        <v>749</v>
      </c>
      <c r="G352" s="206" t="s">
        <v>223</v>
      </c>
      <c r="H352" s="207">
        <v>4</v>
      </c>
      <c r="I352" s="208">
        <v>2150</v>
      </c>
      <c r="J352" s="208">
        <f>ROUND(I352*H352,2)</f>
        <v>8600</v>
      </c>
      <c r="K352" s="209"/>
      <c r="L352" s="37"/>
      <c r="M352" s="210" t="s">
        <v>1</v>
      </c>
      <c r="N352" s="211" t="s">
        <v>39</v>
      </c>
      <c r="O352" s="212">
        <v>4.1689999999999996</v>
      </c>
      <c r="P352" s="212">
        <f>O352*H352</f>
        <v>16.675999999999998</v>
      </c>
      <c r="Q352" s="212">
        <v>0.00025999999999999998</v>
      </c>
      <c r="R352" s="212">
        <f>Q352*H352</f>
        <v>0.0010399999999999999</v>
      </c>
      <c r="S352" s="212">
        <v>0</v>
      </c>
      <c r="T352" s="21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14" t="s">
        <v>200</v>
      </c>
      <c r="AT352" s="214" t="s">
        <v>128</v>
      </c>
      <c r="AU352" s="214" t="s">
        <v>80</v>
      </c>
      <c r="AY352" s="16" t="s">
        <v>126</v>
      </c>
      <c r="BE352" s="215">
        <f>IF(N352="základní",J352,0)</f>
        <v>8600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6" t="s">
        <v>13</v>
      </c>
      <c r="BK352" s="215">
        <f>ROUND(I352*H352,2)</f>
        <v>8600</v>
      </c>
      <c r="BL352" s="16" t="s">
        <v>200</v>
      </c>
      <c r="BM352" s="214" t="s">
        <v>750</v>
      </c>
    </row>
    <row r="353" s="2" customFormat="1" ht="24.15" customHeight="1">
      <c r="A353" s="31"/>
      <c r="B353" s="32"/>
      <c r="C353" s="227" t="s">
        <v>751</v>
      </c>
      <c r="D353" s="227" t="s">
        <v>156</v>
      </c>
      <c r="E353" s="228" t="s">
        <v>752</v>
      </c>
      <c r="F353" s="229" t="s">
        <v>753</v>
      </c>
      <c r="G353" s="230" t="s">
        <v>223</v>
      </c>
      <c r="H353" s="231">
        <v>4</v>
      </c>
      <c r="I353" s="232">
        <v>21200</v>
      </c>
      <c r="J353" s="232">
        <f>ROUND(I353*H353,2)</f>
        <v>84800</v>
      </c>
      <c r="K353" s="233"/>
      <c r="L353" s="234"/>
      <c r="M353" s="235" t="s">
        <v>1</v>
      </c>
      <c r="N353" s="236" t="s">
        <v>39</v>
      </c>
      <c r="O353" s="212">
        <v>0</v>
      </c>
      <c r="P353" s="212">
        <f>O353*H353</f>
        <v>0</v>
      </c>
      <c r="Q353" s="212">
        <v>0.043999999999999997</v>
      </c>
      <c r="R353" s="212">
        <f>Q353*H353</f>
        <v>0.17599999999999999</v>
      </c>
      <c r="S353" s="212">
        <v>0</v>
      </c>
      <c r="T353" s="21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14" t="s">
        <v>275</v>
      </c>
      <c r="AT353" s="214" t="s">
        <v>156</v>
      </c>
      <c r="AU353" s="214" t="s">
        <v>80</v>
      </c>
      <c r="AY353" s="16" t="s">
        <v>126</v>
      </c>
      <c r="BE353" s="215">
        <f>IF(N353="základní",J353,0)</f>
        <v>84800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6" t="s">
        <v>13</v>
      </c>
      <c r="BK353" s="215">
        <f>ROUND(I353*H353,2)</f>
        <v>84800</v>
      </c>
      <c r="BL353" s="16" t="s">
        <v>200</v>
      </c>
      <c r="BM353" s="214" t="s">
        <v>754</v>
      </c>
    </row>
    <row r="354" s="2" customFormat="1" ht="24.15" customHeight="1">
      <c r="A354" s="31"/>
      <c r="B354" s="32"/>
      <c r="C354" s="203" t="s">
        <v>755</v>
      </c>
      <c r="D354" s="203" t="s">
        <v>128</v>
      </c>
      <c r="E354" s="204" t="s">
        <v>756</v>
      </c>
      <c r="F354" s="205" t="s">
        <v>757</v>
      </c>
      <c r="G354" s="206" t="s">
        <v>223</v>
      </c>
      <c r="H354" s="207">
        <v>8</v>
      </c>
      <c r="I354" s="208">
        <v>279</v>
      </c>
      <c r="J354" s="208">
        <f>ROUND(I354*H354,2)</f>
        <v>2232</v>
      </c>
      <c r="K354" s="209"/>
      <c r="L354" s="37"/>
      <c r="M354" s="210" t="s">
        <v>1</v>
      </c>
      <c r="N354" s="211" t="s">
        <v>39</v>
      </c>
      <c r="O354" s="212">
        <v>0.48599999999999999</v>
      </c>
      <c r="P354" s="212">
        <f>O354*H354</f>
        <v>3.8879999999999999</v>
      </c>
      <c r="Q354" s="212">
        <v>0</v>
      </c>
      <c r="R354" s="212">
        <f>Q354*H354</f>
        <v>0</v>
      </c>
      <c r="S354" s="212">
        <v>0.041700000000000001</v>
      </c>
      <c r="T354" s="213">
        <f>S354*H354</f>
        <v>0.33360000000000001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14" t="s">
        <v>200</v>
      </c>
      <c r="AT354" s="214" t="s">
        <v>128</v>
      </c>
      <c r="AU354" s="214" t="s">
        <v>80</v>
      </c>
      <c r="AY354" s="16" t="s">
        <v>126</v>
      </c>
      <c r="BE354" s="215">
        <f>IF(N354="základní",J354,0)</f>
        <v>2232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13</v>
      </c>
      <c r="BK354" s="215">
        <f>ROUND(I354*H354,2)</f>
        <v>2232</v>
      </c>
      <c r="BL354" s="16" t="s">
        <v>200</v>
      </c>
      <c r="BM354" s="214" t="s">
        <v>758</v>
      </c>
    </row>
    <row r="355" s="2" customFormat="1" ht="24.15" customHeight="1">
      <c r="A355" s="31"/>
      <c r="B355" s="32"/>
      <c r="C355" s="203" t="s">
        <v>759</v>
      </c>
      <c r="D355" s="203" t="s">
        <v>128</v>
      </c>
      <c r="E355" s="204" t="s">
        <v>760</v>
      </c>
      <c r="F355" s="205" t="s">
        <v>761</v>
      </c>
      <c r="G355" s="206" t="s">
        <v>388</v>
      </c>
      <c r="H355" s="207">
        <v>1896.0999999999999</v>
      </c>
      <c r="I355" s="208">
        <v>1.45</v>
      </c>
      <c r="J355" s="208">
        <f>ROUND(I355*H355,2)</f>
        <v>2749.3499999999999</v>
      </c>
      <c r="K355" s="209"/>
      <c r="L355" s="37"/>
      <c r="M355" s="210" t="s">
        <v>1</v>
      </c>
      <c r="N355" s="211" t="s">
        <v>39</v>
      </c>
      <c r="O355" s="212">
        <v>0</v>
      </c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14" t="s">
        <v>200</v>
      </c>
      <c r="AT355" s="214" t="s">
        <v>128</v>
      </c>
      <c r="AU355" s="214" t="s">
        <v>80</v>
      </c>
      <c r="AY355" s="16" t="s">
        <v>126</v>
      </c>
      <c r="BE355" s="215">
        <f>IF(N355="základní",J355,0)</f>
        <v>2749.3499999999999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6" t="s">
        <v>13</v>
      </c>
      <c r="BK355" s="215">
        <f>ROUND(I355*H355,2)</f>
        <v>2749.3499999999999</v>
      </c>
      <c r="BL355" s="16" t="s">
        <v>200</v>
      </c>
      <c r="BM355" s="214" t="s">
        <v>762</v>
      </c>
    </row>
    <row r="356" s="12" customFormat="1" ht="22.8" customHeight="1">
      <c r="A356" s="12"/>
      <c r="B356" s="188"/>
      <c r="C356" s="189"/>
      <c r="D356" s="190" t="s">
        <v>73</v>
      </c>
      <c r="E356" s="201" t="s">
        <v>763</v>
      </c>
      <c r="F356" s="201" t="s">
        <v>764</v>
      </c>
      <c r="G356" s="189"/>
      <c r="H356" s="189"/>
      <c r="I356" s="189"/>
      <c r="J356" s="202">
        <f>BK356</f>
        <v>40253.599999999999</v>
      </c>
      <c r="K356" s="189"/>
      <c r="L356" s="193"/>
      <c r="M356" s="194"/>
      <c r="N356" s="195"/>
      <c r="O356" s="195"/>
      <c r="P356" s="196">
        <f>SUM(P357:P361)</f>
        <v>25.799999999999997</v>
      </c>
      <c r="Q356" s="195"/>
      <c r="R356" s="196">
        <f>SUM(R357:R361)</f>
        <v>0.035400000000000001</v>
      </c>
      <c r="S356" s="195"/>
      <c r="T356" s="197">
        <f>SUM(T357:T361)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8" t="s">
        <v>80</v>
      </c>
      <c r="AT356" s="199" t="s">
        <v>73</v>
      </c>
      <c r="AU356" s="199" t="s">
        <v>13</v>
      </c>
      <c r="AY356" s="198" t="s">
        <v>126</v>
      </c>
      <c r="BK356" s="200">
        <f>SUM(BK357:BK361)</f>
        <v>40253.599999999999</v>
      </c>
    </row>
    <row r="357" s="2" customFormat="1" ht="16.5" customHeight="1">
      <c r="A357" s="31"/>
      <c r="B357" s="32"/>
      <c r="C357" s="203" t="s">
        <v>765</v>
      </c>
      <c r="D357" s="203" t="s">
        <v>128</v>
      </c>
      <c r="E357" s="204" t="s">
        <v>766</v>
      </c>
      <c r="F357" s="205" t="s">
        <v>767</v>
      </c>
      <c r="G357" s="206" t="s">
        <v>223</v>
      </c>
      <c r="H357" s="207">
        <v>1</v>
      </c>
      <c r="I357" s="208">
        <v>20000</v>
      </c>
      <c r="J357" s="208">
        <f>ROUND(I357*H357,2)</f>
        <v>20000</v>
      </c>
      <c r="K357" s="209"/>
      <c r="L357" s="37"/>
      <c r="M357" s="210" t="s">
        <v>1</v>
      </c>
      <c r="N357" s="211" t="s">
        <v>39</v>
      </c>
      <c r="O357" s="212">
        <v>0</v>
      </c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214" t="s">
        <v>200</v>
      </c>
      <c r="AT357" s="214" t="s">
        <v>128</v>
      </c>
      <c r="AU357" s="214" t="s">
        <v>80</v>
      </c>
      <c r="AY357" s="16" t="s">
        <v>126</v>
      </c>
      <c r="BE357" s="215">
        <f>IF(N357="základní",J357,0)</f>
        <v>20000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13</v>
      </c>
      <c r="BK357" s="215">
        <f>ROUND(I357*H357,2)</f>
        <v>20000</v>
      </c>
      <c r="BL357" s="16" t="s">
        <v>200</v>
      </c>
      <c r="BM357" s="214" t="s">
        <v>768</v>
      </c>
    </row>
    <row r="358" s="2" customFormat="1" ht="16.5" customHeight="1">
      <c r="A358" s="31"/>
      <c r="B358" s="32"/>
      <c r="C358" s="203" t="s">
        <v>769</v>
      </c>
      <c r="D358" s="203" t="s">
        <v>128</v>
      </c>
      <c r="E358" s="204" t="s">
        <v>770</v>
      </c>
      <c r="F358" s="205" t="s">
        <v>771</v>
      </c>
      <c r="G358" s="206" t="s">
        <v>145</v>
      </c>
      <c r="H358" s="207">
        <v>6</v>
      </c>
      <c r="I358" s="208">
        <v>2000</v>
      </c>
      <c r="J358" s="208">
        <f>ROUND(I358*H358,2)</f>
        <v>12000</v>
      </c>
      <c r="K358" s="209"/>
      <c r="L358" s="37"/>
      <c r="M358" s="210" t="s">
        <v>1</v>
      </c>
      <c r="N358" s="211" t="s">
        <v>39</v>
      </c>
      <c r="O358" s="212">
        <v>4.2999999999999998</v>
      </c>
      <c r="P358" s="212">
        <f>O358*H358</f>
        <v>25.799999999999997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14" t="s">
        <v>200</v>
      </c>
      <c r="AT358" s="214" t="s">
        <v>128</v>
      </c>
      <c r="AU358" s="214" t="s">
        <v>80</v>
      </c>
      <c r="AY358" s="16" t="s">
        <v>126</v>
      </c>
      <c r="BE358" s="215">
        <f>IF(N358="základní",J358,0)</f>
        <v>12000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6" t="s">
        <v>13</v>
      </c>
      <c r="BK358" s="215">
        <f>ROUND(I358*H358,2)</f>
        <v>12000</v>
      </c>
      <c r="BL358" s="16" t="s">
        <v>200</v>
      </c>
      <c r="BM358" s="214" t="s">
        <v>772</v>
      </c>
    </row>
    <row r="359" s="13" customFormat="1">
      <c r="A359" s="13"/>
      <c r="B359" s="216"/>
      <c r="C359" s="217"/>
      <c r="D359" s="218" t="s">
        <v>141</v>
      </c>
      <c r="E359" s="219" t="s">
        <v>1</v>
      </c>
      <c r="F359" s="220" t="s">
        <v>773</v>
      </c>
      <c r="G359" s="217"/>
      <c r="H359" s="221">
        <v>6</v>
      </c>
      <c r="I359" s="217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6" t="s">
        <v>141</v>
      </c>
      <c r="AU359" s="226" t="s">
        <v>80</v>
      </c>
      <c r="AV359" s="13" t="s">
        <v>80</v>
      </c>
      <c r="AW359" s="13" t="s">
        <v>30</v>
      </c>
      <c r="AX359" s="13" t="s">
        <v>13</v>
      </c>
      <c r="AY359" s="226" t="s">
        <v>126</v>
      </c>
    </row>
    <row r="360" s="2" customFormat="1" ht="16.5" customHeight="1">
      <c r="A360" s="31"/>
      <c r="B360" s="32"/>
      <c r="C360" s="227" t="s">
        <v>774</v>
      </c>
      <c r="D360" s="227" t="s">
        <v>156</v>
      </c>
      <c r="E360" s="228" t="s">
        <v>775</v>
      </c>
      <c r="F360" s="229" t="s">
        <v>776</v>
      </c>
      <c r="G360" s="230" t="s">
        <v>223</v>
      </c>
      <c r="H360" s="231">
        <v>6</v>
      </c>
      <c r="I360" s="232">
        <v>1219</v>
      </c>
      <c r="J360" s="232">
        <f>ROUND(I360*H360,2)</f>
        <v>7314</v>
      </c>
      <c r="K360" s="233"/>
      <c r="L360" s="234"/>
      <c r="M360" s="235" t="s">
        <v>1</v>
      </c>
      <c r="N360" s="236" t="s">
        <v>39</v>
      </c>
      <c r="O360" s="212">
        <v>0</v>
      </c>
      <c r="P360" s="212">
        <f>O360*H360</f>
        <v>0</v>
      </c>
      <c r="Q360" s="212">
        <v>0.0058999999999999999</v>
      </c>
      <c r="R360" s="212">
        <f>Q360*H360</f>
        <v>0.035400000000000001</v>
      </c>
      <c r="S360" s="212">
        <v>0</v>
      </c>
      <c r="T360" s="213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214" t="s">
        <v>275</v>
      </c>
      <c r="AT360" s="214" t="s">
        <v>156</v>
      </c>
      <c r="AU360" s="214" t="s">
        <v>80</v>
      </c>
      <c r="AY360" s="16" t="s">
        <v>126</v>
      </c>
      <c r="BE360" s="215">
        <f>IF(N360="základní",J360,0)</f>
        <v>7314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13</v>
      </c>
      <c r="BK360" s="215">
        <f>ROUND(I360*H360,2)</f>
        <v>7314</v>
      </c>
      <c r="BL360" s="16" t="s">
        <v>200</v>
      </c>
      <c r="BM360" s="214" t="s">
        <v>777</v>
      </c>
    </row>
    <row r="361" s="2" customFormat="1" ht="33" customHeight="1">
      <c r="A361" s="31"/>
      <c r="B361" s="32"/>
      <c r="C361" s="203" t="s">
        <v>778</v>
      </c>
      <c r="D361" s="203" t="s">
        <v>128</v>
      </c>
      <c r="E361" s="204" t="s">
        <v>779</v>
      </c>
      <c r="F361" s="205" t="s">
        <v>780</v>
      </c>
      <c r="G361" s="206" t="s">
        <v>388</v>
      </c>
      <c r="H361" s="207">
        <v>393.13999999999999</v>
      </c>
      <c r="I361" s="208">
        <v>2.3900000000000001</v>
      </c>
      <c r="J361" s="208">
        <f>ROUND(I361*H361,2)</f>
        <v>939.60000000000002</v>
      </c>
      <c r="K361" s="209"/>
      <c r="L361" s="37"/>
      <c r="M361" s="210" t="s">
        <v>1</v>
      </c>
      <c r="N361" s="211" t="s">
        <v>39</v>
      </c>
      <c r="O361" s="212">
        <v>0</v>
      </c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14" t="s">
        <v>200</v>
      </c>
      <c r="AT361" s="214" t="s">
        <v>128</v>
      </c>
      <c r="AU361" s="214" t="s">
        <v>80</v>
      </c>
      <c r="AY361" s="16" t="s">
        <v>126</v>
      </c>
      <c r="BE361" s="215">
        <f>IF(N361="základní",J361,0)</f>
        <v>939.60000000000002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6" t="s">
        <v>13</v>
      </c>
      <c r="BK361" s="215">
        <f>ROUND(I361*H361,2)</f>
        <v>939.60000000000002</v>
      </c>
      <c r="BL361" s="16" t="s">
        <v>200</v>
      </c>
      <c r="BM361" s="214" t="s">
        <v>781</v>
      </c>
    </row>
    <row r="362" s="12" customFormat="1" ht="22.8" customHeight="1">
      <c r="A362" s="12"/>
      <c r="B362" s="188"/>
      <c r="C362" s="189"/>
      <c r="D362" s="190" t="s">
        <v>73</v>
      </c>
      <c r="E362" s="201" t="s">
        <v>782</v>
      </c>
      <c r="F362" s="201" t="s">
        <v>783</v>
      </c>
      <c r="G362" s="189"/>
      <c r="H362" s="189"/>
      <c r="I362" s="189"/>
      <c r="J362" s="202">
        <f>BK362</f>
        <v>190195.46999999997</v>
      </c>
      <c r="K362" s="189"/>
      <c r="L362" s="193"/>
      <c r="M362" s="194"/>
      <c r="N362" s="195"/>
      <c r="O362" s="195"/>
      <c r="P362" s="196">
        <f>SUM(P363:P397)</f>
        <v>183.29087999999999</v>
      </c>
      <c r="Q362" s="195"/>
      <c r="R362" s="196">
        <f>SUM(R363:R397)</f>
        <v>0.22294260000000002</v>
      </c>
      <c r="S362" s="195"/>
      <c r="T362" s="197">
        <f>SUM(T363:T397)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198" t="s">
        <v>80</v>
      </c>
      <c r="AT362" s="199" t="s">
        <v>73</v>
      </c>
      <c r="AU362" s="199" t="s">
        <v>13</v>
      </c>
      <c r="AY362" s="198" t="s">
        <v>126</v>
      </c>
      <c r="BK362" s="200">
        <f>SUM(BK363:BK397)</f>
        <v>190195.46999999997</v>
      </c>
    </row>
    <row r="363" s="2" customFormat="1" ht="24.15" customHeight="1">
      <c r="A363" s="31"/>
      <c r="B363" s="32"/>
      <c r="C363" s="203" t="s">
        <v>784</v>
      </c>
      <c r="D363" s="203" t="s">
        <v>128</v>
      </c>
      <c r="E363" s="204" t="s">
        <v>785</v>
      </c>
      <c r="F363" s="205" t="s">
        <v>786</v>
      </c>
      <c r="G363" s="206" t="s">
        <v>131</v>
      </c>
      <c r="H363" s="207">
        <v>349.13999999999999</v>
      </c>
      <c r="I363" s="208">
        <v>54.899999999999999</v>
      </c>
      <c r="J363" s="208">
        <f>ROUND(I363*H363,2)</f>
        <v>19167.790000000001</v>
      </c>
      <c r="K363" s="209"/>
      <c r="L363" s="37"/>
      <c r="M363" s="210" t="s">
        <v>1</v>
      </c>
      <c r="N363" s="211" t="s">
        <v>39</v>
      </c>
      <c r="O363" s="212">
        <v>0.092999999999999999</v>
      </c>
      <c r="P363" s="212">
        <f>O363*H363</f>
        <v>32.470019999999998</v>
      </c>
      <c r="Q363" s="212">
        <v>2.0000000000000002E-05</v>
      </c>
      <c r="R363" s="212">
        <f>Q363*H363</f>
        <v>0.0069827999999999999</v>
      </c>
      <c r="S363" s="212">
        <v>0</v>
      </c>
      <c r="T363" s="21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214" t="s">
        <v>200</v>
      </c>
      <c r="AT363" s="214" t="s">
        <v>128</v>
      </c>
      <c r="AU363" s="214" t="s">
        <v>80</v>
      </c>
      <c r="AY363" s="16" t="s">
        <v>126</v>
      </c>
      <c r="BE363" s="215">
        <f>IF(N363="základní",J363,0)</f>
        <v>19167.790000000001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13</v>
      </c>
      <c r="BK363" s="215">
        <f>ROUND(I363*H363,2)</f>
        <v>19167.790000000001</v>
      </c>
      <c r="BL363" s="16" t="s">
        <v>200</v>
      </c>
      <c r="BM363" s="214" t="s">
        <v>787</v>
      </c>
    </row>
    <row r="364" s="13" customFormat="1">
      <c r="A364" s="13"/>
      <c r="B364" s="216"/>
      <c r="C364" s="217"/>
      <c r="D364" s="218" t="s">
        <v>141</v>
      </c>
      <c r="E364" s="219" t="s">
        <v>1</v>
      </c>
      <c r="F364" s="220" t="s">
        <v>788</v>
      </c>
      <c r="G364" s="217"/>
      <c r="H364" s="221">
        <v>1.3089999999999999</v>
      </c>
      <c r="I364" s="217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6" t="s">
        <v>141</v>
      </c>
      <c r="AU364" s="226" t="s">
        <v>80</v>
      </c>
      <c r="AV364" s="13" t="s">
        <v>80</v>
      </c>
      <c r="AW364" s="13" t="s">
        <v>30</v>
      </c>
      <c r="AX364" s="13" t="s">
        <v>74</v>
      </c>
      <c r="AY364" s="226" t="s">
        <v>126</v>
      </c>
    </row>
    <row r="365" s="13" customFormat="1">
      <c r="A365" s="13"/>
      <c r="B365" s="216"/>
      <c r="C365" s="217"/>
      <c r="D365" s="218" t="s">
        <v>141</v>
      </c>
      <c r="E365" s="219" t="s">
        <v>1</v>
      </c>
      <c r="F365" s="220" t="s">
        <v>789</v>
      </c>
      <c r="G365" s="217"/>
      <c r="H365" s="221">
        <v>1.4039999999999999</v>
      </c>
      <c r="I365" s="217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6" t="s">
        <v>141</v>
      </c>
      <c r="AU365" s="226" t="s">
        <v>80</v>
      </c>
      <c r="AV365" s="13" t="s">
        <v>80</v>
      </c>
      <c r="AW365" s="13" t="s">
        <v>30</v>
      </c>
      <c r="AX365" s="13" t="s">
        <v>74</v>
      </c>
      <c r="AY365" s="226" t="s">
        <v>126</v>
      </c>
    </row>
    <row r="366" s="13" customFormat="1">
      <c r="A366" s="13"/>
      <c r="B366" s="216"/>
      <c r="C366" s="217"/>
      <c r="D366" s="218" t="s">
        <v>141</v>
      </c>
      <c r="E366" s="219" t="s">
        <v>1</v>
      </c>
      <c r="F366" s="220" t="s">
        <v>790</v>
      </c>
      <c r="G366" s="217"/>
      <c r="H366" s="221">
        <v>8.5500000000000007</v>
      </c>
      <c r="I366" s="217"/>
      <c r="J366" s="217"/>
      <c r="K366" s="217"/>
      <c r="L366" s="222"/>
      <c r="M366" s="223"/>
      <c r="N366" s="224"/>
      <c r="O366" s="224"/>
      <c r="P366" s="224"/>
      <c r="Q366" s="224"/>
      <c r="R366" s="224"/>
      <c r="S366" s="224"/>
      <c r="T366" s="22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6" t="s">
        <v>141</v>
      </c>
      <c r="AU366" s="226" t="s">
        <v>80</v>
      </c>
      <c r="AV366" s="13" t="s">
        <v>80</v>
      </c>
      <c r="AW366" s="13" t="s">
        <v>30</v>
      </c>
      <c r="AX366" s="13" t="s">
        <v>74</v>
      </c>
      <c r="AY366" s="226" t="s">
        <v>126</v>
      </c>
    </row>
    <row r="367" s="13" customFormat="1">
      <c r="A367" s="13"/>
      <c r="B367" s="216"/>
      <c r="C367" s="217"/>
      <c r="D367" s="218" t="s">
        <v>141</v>
      </c>
      <c r="E367" s="219" t="s">
        <v>1</v>
      </c>
      <c r="F367" s="220" t="s">
        <v>791</v>
      </c>
      <c r="G367" s="217"/>
      <c r="H367" s="221">
        <v>9.5760000000000005</v>
      </c>
      <c r="I367" s="217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6" t="s">
        <v>141</v>
      </c>
      <c r="AU367" s="226" t="s">
        <v>80</v>
      </c>
      <c r="AV367" s="13" t="s">
        <v>80</v>
      </c>
      <c r="AW367" s="13" t="s">
        <v>30</v>
      </c>
      <c r="AX367" s="13" t="s">
        <v>74</v>
      </c>
      <c r="AY367" s="226" t="s">
        <v>126</v>
      </c>
    </row>
    <row r="368" s="13" customFormat="1">
      <c r="A368" s="13"/>
      <c r="B368" s="216"/>
      <c r="C368" s="217"/>
      <c r="D368" s="218" t="s">
        <v>141</v>
      </c>
      <c r="E368" s="219" t="s">
        <v>1</v>
      </c>
      <c r="F368" s="220" t="s">
        <v>792</v>
      </c>
      <c r="G368" s="217"/>
      <c r="H368" s="221">
        <v>4.2569999999999997</v>
      </c>
      <c r="I368" s="217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6" t="s">
        <v>141</v>
      </c>
      <c r="AU368" s="226" t="s">
        <v>80</v>
      </c>
      <c r="AV368" s="13" t="s">
        <v>80</v>
      </c>
      <c r="AW368" s="13" t="s">
        <v>30</v>
      </c>
      <c r="AX368" s="13" t="s">
        <v>74</v>
      </c>
      <c r="AY368" s="226" t="s">
        <v>126</v>
      </c>
    </row>
    <row r="369" s="13" customFormat="1">
      <c r="A369" s="13"/>
      <c r="B369" s="216"/>
      <c r="C369" s="217"/>
      <c r="D369" s="218" t="s">
        <v>141</v>
      </c>
      <c r="E369" s="219" t="s">
        <v>1</v>
      </c>
      <c r="F369" s="220" t="s">
        <v>793</v>
      </c>
      <c r="G369" s="217"/>
      <c r="H369" s="221">
        <v>0.27500000000000002</v>
      </c>
      <c r="I369" s="217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6" t="s">
        <v>141</v>
      </c>
      <c r="AU369" s="226" t="s">
        <v>80</v>
      </c>
      <c r="AV369" s="13" t="s">
        <v>80</v>
      </c>
      <c r="AW369" s="13" t="s">
        <v>30</v>
      </c>
      <c r="AX369" s="13" t="s">
        <v>74</v>
      </c>
      <c r="AY369" s="226" t="s">
        <v>126</v>
      </c>
    </row>
    <row r="370" s="13" customFormat="1">
      <c r="A370" s="13"/>
      <c r="B370" s="216"/>
      <c r="C370" s="217"/>
      <c r="D370" s="218" t="s">
        <v>141</v>
      </c>
      <c r="E370" s="219" t="s">
        <v>1</v>
      </c>
      <c r="F370" s="220" t="s">
        <v>794</v>
      </c>
      <c r="G370" s="217"/>
      <c r="H370" s="221">
        <v>1.0369999999999999</v>
      </c>
      <c r="I370" s="217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6" t="s">
        <v>141</v>
      </c>
      <c r="AU370" s="226" t="s">
        <v>80</v>
      </c>
      <c r="AV370" s="13" t="s">
        <v>80</v>
      </c>
      <c r="AW370" s="13" t="s">
        <v>30</v>
      </c>
      <c r="AX370" s="13" t="s">
        <v>74</v>
      </c>
      <c r="AY370" s="226" t="s">
        <v>126</v>
      </c>
    </row>
    <row r="371" s="13" customFormat="1">
      <c r="A371" s="13"/>
      <c r="B371" s="216"/>
      <c r="C371" s="217"/>
      <c r="D371" s="218" t="s">
        <v>141</v>
      </c>
      <c r="E371" s="219" t="s">
        <v>1</v>
      </c>
      <c r="F371" s="220" t="s">
        <v>795</v>
      </c>
      <c r="G371" s="217"/>
      <c r="H371" s="221">
        <v>2.1600000000000001</v>
      </c>
      <c r="I371" s="217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6" t="s">
        <v>141</v>
      </c>
      <c r="AU371" s="226" t="s">
        <v>80</v>
      </c>
      <c r="AV371" s="13" t="s">
        <v>80</v>
      </c>
      <c r="AW371" s="13" t="s">
        <v>30</v>
      </c>
      <c r="AX371" s="13" t="s">
        <v>74</v>
      </c>
      <c r="AY371" s="226" t="s">
        <v>126</v>
      </c>
    </row>
    <row r="372" s="13" customFormat="1">
      <c r="A372" s="13"/>
      <c r="B372" s="216"/>
      <c r="C372" s="217"/>
      <c r="D372" s="218" t="s">
        <v>141</v>
      </c>
      <c r="E372" s="219" t="s">
        <v>1</v>
      </c>
      <c r="F372" s="220" t="s">
        <v>796</v>
      </c>
      <c r="G372" s="217"/>
      <c r="H372" s="221">
        <v>8.7989999999999995</v>
      </c>
      <c r="I372" s="217"/>
      <c r="J372" s="217"/>
      <c r="K372" s="217"/>
      <c r="L372" s="222"/>
      <c r="M372" s="223"/>
      <c r="N372" s="224"/>
      <c r="O372" s="224"/>
      <c r="P372" s="224"/>
      <c r="Q372" s="224"/>
      <c r="R372" s="224"/>
      <c r="S372" s="224"/>
      <c r="T372" s="22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6" t="s">
        <v>141</v>
      </c>
      <c r="AU372" s="226" t="s">
        <v>80</v>
      </c>
      <c r="AV372" s="13" t="s">
        <v>80</v>
      </c>
      <c r="AW372" s="13" t="s">
        <v>30</v>
      </c>
      <c r="AX372" s="13" t="s">
        <v>74</v>
      </c>
      <c r="AY372" s="226" t="s">
        <v>126</v>
      </c>
    </row>
    <row r="373" s="13" customFormat="1">
      <c r="A373" s="13"/>
      <c r="B373" s="216"/>
      <c r="C373" s="217"/>
      <c r="D373" s="218" t="s">
        <v>141</v>
      </c>
      <c r="E373" s="219" t="s">
        <v>1</v>
      </c>
      <c r="F373" s="220" t="s">
        <v>797</v>
      </c>
      <c r="G373" s="217"/>
      <c r="H373" s="221">
        <v>3.0390000000000001</v>
      </c>
      <c r="I373" s="217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6" t="s">
        <v>141</v>
      </c>
      <c r="AU373" s="226" t="s">
        <v>80</v>
      </c>
      <c r="AV373" s="13" t="s">
        <v>80</v>
      </c>
      <c r="AW373" s="13" t="s">
        <v>30</v>
      </c>
      <c r="AX373" s="13" t="s">
        <v>74</v>
      </c>
      <c r="AY373" s="226" t="s">
        <v>126</v>
      </c>
    </row>
    <row r="374" s="13" customFormat="1">
      <c r="A374" s="13"/>
      <c r="B374" s="216"/>
      <c r="C374" s="217"/>
      <c r="D374" s="218" t="s">
        <v>141</v>
      </c>
      <c r="E374" s="219" t="s">
        <v>1</v>
      </c>
      <c r="F374" s="220" t="s">
        <v>798</v>
      </c>
      <c r="G374" s="217"/>
      <c r="H374" s="221">
        <v>6.3479999999999999</v>
      </c>
      <c r="I374" s="217"/>
      <c r="J374" s="217"/>
      <c r="K374" s="217"/>
      <c r="L374" s="222"/>
      <c r="M374" s="223"/>
      <c r="N374" s="224"/>
      <c r="O374" s="224"/>
      <c r="P374" s="224"/>
      <c r="Q374" s="224"/>
      <c r="R374" s="224"/>
      <c r="S374" s="224"/>
      <c r="T374" s="22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6" t="s">
        <v>141</v>
      </c>
      <c r="AU374" s="226" t="s">
        <v>80</v>
      </c>
      <c r="AV374" s="13" t="s">
        <v>80</v>
      </c>
      <c r="AW374" s="13" t="s">
        <v>30</v>
      </c>
      <c r="AX374" s="13" t="s">
        <v>74</v>
      </c>
      <c r="AY374" s="226" t="s">
        <v>126</v>
      </c>
    </row>
    <row r="375" s="13" customFormat="1">
      <c r="A375" s="13"/>
      <c r="B375" s="216"/>
      <c r="C375" s="217"/>
      <c r="D375" s="218" t="s">
        <v>141</v>
      </c>
      <c r="E375" s="219" t="s">
        <v>1</v>
      </c>
      <c r="F375" s="220" t="s">
        <v>799</v>
      </c>
      <c r="G375" s="217"/>
      <c r="H375" s="221">
        <v>3.3639999999999999</v>
      </c>
      <c r="I375" s="217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6" t="s">
        <v>141</v>
      </c>
      <c r="AU375" s="226" t="s">
        <v>80</v>
      </c>
      <c r="AV375" s="13" t="s">
        <v>80</v>
      </c>
      <c r="AW375" s="13" t="s">
        <v>30</v>
      </c>
      <c r="AX375" s="13" t="s">
        <v>74</v>
      </c>
      <c r="AY375" s="226" t="s">
        <v>126</v>
      </c>
    </row>
    <row r="376" s="13" customFormat="1">
      <c r="A376" s="13"/>
      <c r="B376" s="216"/>
      <c r="C376" s="217"/>
      <c r="D376" s="218" t="s">
        <v>141</v>
      </c>
      <c r="E376" s="219" t="s">
        <v>1</v>
      </c>
      <c r="F376" s="220" t="s">
        <v>800</v>
      </c>
      <c r="G376" s="217"/>
      <c r="H376" s="221">
        <v>1.7669999999999999</v>
      </c>
      <c r="I376" s="217"/>
      <c r="J376" s="217"/>
      <c r="K376" s="217"/>
      <c r="L376" s="222"/>
      <c r="M376" s="223"/>
      <c r="N376" s="224"/>
      <c r="O376" s="224"/>
      <c r="P376" s="224"/>
      <c r="Q376" s="224"/>
      <c r="R376" s="224"/>
      <c r="S376" s="224"/>
      <c r="T376" s="22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6" t="s">
        <v>141</v>
      </c>
      <c r="AU376" s="226" t="s">
        <v>80</v>
      </c>
      <c r="AV376" s="13" t="s">
        <v>80</v>
      </c>
      <c r="AW376" s="13" t="s">
        <v>30</v>
      </c>
      <c r="AX376" s="13" t="s">
        <v>74</v>
      </c>
      <c r="AY376" s="226" t="s">
        <v>126</v>
      </c>
    </row>
    <row r="377" s="13" customFormat="1">
      <c r="A377" s="13"/>
      <c r="B377" s="216"/>
      <c r="C377" s="217"/>
      <c r="D377" s="218" t="s">
        <v>141</v>
      </c>
      <c r="E377" s="219" t="s">
        <v>1</v>
      </c>
      <c r="F377" s="220" t="s">
        <v>801</v>
      </c>
      <c r="G377" s="217"/>
      <c r="H377" s="221">
        <v>11.523</v>
      </c>
      <c r="I377" s="217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6" t="s">
        <v>141</v>
      </c>
      <c r="AU377" s="226" t="s">
        <v>80</v>
      </c>
      <c r="AV377" s="13" t="s">
        <v>80</v>
      </c>
      <c r="AW377" s="13" t="s">
        <v>30</v>
      </c>
      <c r="AX377" s="13" t="s">
        <v>74</v>
      </c>
      <c r="AY377" s="226" t="s">
        <v>126</v>
      </c>
    </row>
    <row r="378" s="13" customFormat="1">
      <c r="A378" s="13"/>
      <c r="B378" s="216"/>
      <c r="C378" s="217"/>
      <c r="D378" s="218" t="s">
        <v>141</v>
      </c>
      <c r="E378" s="219" t="s">
        <v>1</v>
      </c>
      <c r="F378" s="220" t="s">
        <v>802</v>
      </c>
      <c r="G378" s="217"/>
      <c r="H378" s="221">
        <v>9.9299999999999997</v>
      </c>
      <c r="I378" s="217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6" t="s">
        <v>141</v>
      </c>
      <c r="AU378" s="226" t="s">
        <v>80</v>
      </c>
      <c r="AV378" s="13" t="s">
        <v>80</v>
      </c>
      <c r="AW378" s="13" t="s">
        <v>30</v>
      </c>
      <c r="AX378" s="13" t="s">
        <v>74</v>
      </c>
      <c r="AY378" s="226" t="s">
        <v>126</v>
      </c>
    </row>
    <row r="379" s="13" customFormat="1">
      <c r="A379" s="13"/>
      <c r="B379" s="216"/>
      <c r="C379" s="217"/>
      <c r="D379" s="218" t="s">
        <v>141</v>
      </c>
      <c r="E379" s="219" t="s">
        <v>1</v>
      </c>
      <c r="F379" s="220" t="s">
        <v>803</v>
      </c>
      <c r="G379" s="217"/>
      <c r="H379" s="221">
        <v>7.5819999999999999</v>
      </c>
      <c r="I379" s="217"/>
      <c r="J379" s="217"/>
      <c r="K379" s="217"/>
      <c r="L379" s="222"/>
      <c r="M379" s="223"/>
      <c r="N379" s="224"/>
      <c r="O379" s="224"/>
      <c r="P379" s="224"/>
      <c r="Q379" s="224"/>
      <c r="R379" s="224"/>
      <c r="S379" s="224"/>
      <c r="T379" s="22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6" t="s">
        <v>141</v>
      </c>
      <c r="AU379" s="226" t="s">
        <v>80</v>
      </c>
      <c r="AV379" s="13" t="s">
        <v>80</v>
      </c>
      <c r="AW379" s="13" t="s">
        <v>30</v>
      </c>
      <c r="AX379" s="13" t="s">
        <v>74</v>
      </c>
      <c r="AY379" s="226" t="s">
        <v>126</v>
      </c>
    </row>
    <row r="380" s="13" customFormat="1">
      <c r="A380" s="13"/>
      <c r="B380" s="216"/>
      <c r="C380" s="217"/>
      <c r="D380" s="218" t="s">
        <v>141</v>
      </c>
      <c r="E380" s="219" t="s">
        <v>1</v>
      </c>
      <c r="F380" s="220" t="s">
        <v>804</v>
      </c>
      <c r="G380" s="217"/>
      <c r="H380" s="221">
        <v>73.778000000000006</v>
      </c>
      <c r="I380" s="217"/>
      <c r="J380" s="217"/>
      <c r="K380" s="217"/>
      <c r="L380" s="222"/>
      <c r="M380" s="223"/>
      <c r="N380" s="224"/>
      <c r="O380" s="224"/>
      <c r="P380" s="224"/>
      <c r="Q380" s="224"/>
      <c r="R380" s="224"/>
      <c r="S380" s="224"/>
      <c r="T380" s="22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6" t="s">
        <v>141</v>
      </c>
      <c r="AU380" s="226" t="s">
        <v>80</v>
      </c>
      <c r="AV380" s="13" t="s">
        <v>80</v>
      </c>
      <c r="AW380" s="13" t="s">
        <v>30</v>
      </c>
      <c r="AX380" s="13" t="s">
        <v>74</v>
      </c>
      <c r="AY380" s="226" t="s">
        <v>126</v>
      </c>
    </row>
    <row r="381" s="13" customFormat="1">
      <c r="A381" s="13"/>
      <c r="B381" s="216"/>
      <c r="C381" s="217"/>
      <c r="D381" s="218" t="s">
        <v>141</v>
      </c>
      <c r="E381" s="219" t="s">
        <v>1</v>
      </c>
      <c r="F381" s="220" t="s">
        <v>805</v>
      </c>
      <c r="G381" s="217"/>
      <c r="H381" s="221">
        <v>42.075000000000003</v>
      </c>
      <c r="I381" s="217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6" t="s">
        <v>141</v>
      </c>
      <c r="AU381" s="226" t="s">
        <v>80</v>
      </c>
      <c r="AV381" s="13" t="s">
        <v>80</v>
      </c>
      <c r="AW381" s="13" t="s">
        <v>30</v>
      </c>
      <c r="AX381" s="13" t="s">
        <v>74</v>
      </c>
      <c r="AY381" s="226" t="s">
        <v>126</v>
      </c>
    </row>
    <row r="382" s="13" customFormat="1">
      <c r="A382" s="13"/>
      <c r="B382" s="216"/>
      <c r="C382" s="217"/>
      <c r="D382" s="218" t="s">
        <v>141</v>
      </c>
      <c r="E382" s="219" t="s">
        <v>1</v>
      </c>
      <c r="F382" s="220" t="s">
        <v>806</v>
      </c>
      <c r="G382" s="217"/>
      <c r="H382" s="221">
        <v>6.5149999999999997</v>
      </c>
      <c r="I382" s="217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6" t="s">
        <v>141</v>
      </c>
      <c r="AU382" s="226" t="s">
        <v>80</v>
      </c>
      <c r="AV382" s="13" t="s">
        <v>80</v>
      </c>
      <c r="AW382" s="13" t="s">
        <v>30</v>
      </c>
      <c r="AX382" s="13" t="s">
        <v>74</v>
      </c>
      <c r="AY382" s="226" t="s">
        <v>126</v>
      </c>
    </row>
    <row r="383" s="13" customFormat="1">
      <c r="A383" s="13"/>
      <c r="B383" s="216"/>
      <c r="C383" s="217"/>
      <c r="D383" s="218" t="s">
        <v>141</v>
      </c>
      <c r="E383" s="219" t="s">
        <v>1</v>
      </c>
      <c r="F383" s="220" t="s">
        <v>807</v>
      </c>
      <c r="G383" s="217"/>
      <c r="H383" s="221">
        <v>24.172000000000001</v>
      </c>
      <c r="I383" s="217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6" t="s">
        <v>141</v>
      </c>
      <c r="AU383" s="226" t="s">
        <v>80</v>
      </c>
      <c r="AV383" s="13" t="s">
        <v>80</v>
      </c>
      <c r="AW383" s="13" t="s">
        <v>30</v>
      </c>
      <c r="AX383" s="13" t="s">
        <v>74</v>
      </c>
      <c r="AY383" s="226" t="s">
        <v>126</v>
      </c>
    </row>
    <row r="384" s="13" customFormat="1">
      <c r="A384" s="13"/>
      <c r="B384" s="216"/>
      <c r="C384" s="217"/>
      <c r="D384" s="218" t="s">
        <v>141</v>
      </c>
      <c r="E384" s="219" t="s">
        <v>1</v>
      </c>
      <c r="F384" s="220" t="s">
        <v>808</v>
      </c>
      <c r="G384" s="217"/>
      <c r="H384" s="221">
        <v>27.783000000000001</v>
      </c>
      <c r="I384" s="217"/>
      <c r="J384" s="217"/>
      <c r="K384" s="217"/>
      <c r="L384" s="222"/>
      <c r="M384" s="223"/>
      <c r="N384" s="224"/>
      <c r="O384" s="224"/>
      <c r="P384" s="224"/>
      <c r="Q384" s="224"/>
      <c r="R384" s="224"/>
      <c r="S384" s="224"/>
      <c r="T384" s="22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6" t="s">
        <v>141</v>
      </c>
      <c r="AU384" s="226" t="s">
        <v>80</v>
      </c>
      <c r="AV384" s="13" t="s">
        <v>80</v>
      </c>
      <c r="AW384" s="13" t="s">
        <v>30</v>
      </c>
      <c r="AX384" s="13" t="s">
        <v>74</v>
      </c>
      <c r="AY384" s="226" t="s">
        <v>126</v>
      </c>
    </row>
    <row r="385" s="13" customFormat="1">
      <c r="A385" s="13"/>
      <c r="B385" s="216"/>
      <c r="C385" s="217"/>
      <c r="D385" s="218" t="s">
        <v>141</v>
      </c>
      <c r="E385" s="219" t="s">
        <v>1</v>
      </c>
      <c r="F385" s="220" t="s">
        <v>809</v>
      </c>
      <c r="G385" s="217"/>
      <c r="H385" s="221">
        <v>2.706</v>
      </c>
      <c r="I385" s="217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6" t="s">
        <v>141</v>
      </c>
      <c r="AU385" s="226" t="s">
        <v>80</v>
      </c>
      <c r="AV385" s="13" t="s">
        <v>80</v>
      </c>
      <c r="AW385" s="13" t="s">
        <v>30</v>
      </c>
      <c r="AX385" s="13" t="s">
        <v>74</v>
      </c>
      <c r="AY385" s="226" t="s">
        <v>126</v>
      </c>
    </row>
    <row r="386" s="13" customFormat="1">
      <c r="A386" s="13"/>
      <c r="B386" s="216"/>
      <c r="C386" s="217"/>
      <c r="D386" s="218" t="s">
        <v>141</v>
      </c>
      <c r="E386" s="219" t="s">
        <v>1</v>
      </c>
      <c r="F386" s="220" t="s">
        <v>810</v>
      </c>
      <c r="G386" s="217"/>
      <c r="H386" s="221">
        <v>7.8300000000000001</v>
      </c>
      <c r="I386" s="217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6" t="s">
        <v>141</v>
      </c>
      <c r="AU386" s="226" t="s">
        <v>80</v>
      </c>
      <c r="AV386" s="13" t="s">
        <v>80</v>
      </c>
      <c r="AW386" s="13" t="s">
        <v>30</v>
      </c>
      <c r="AX386" s="13" t="s">
        <v>74</v>
      </c>
      <c r="AY386" s="226" t="s">
        <v>126</v>
      </c>
    </row>
    <row r="387" s="13" customFormat="1">
      <c r="A387" s="13"/>
      <c r="B387" s="216"/>
      <c r="C387" s="217"/>
      <c r="D387" s="218" t="s">
        <v>141</v>
      </c>
      <c r="E387" s="219" t="s">
        <v>1</v>
      </c>
      <c r="F387" s="220" t="s">
        <v>811</v>
      </c>
      <c r="G387" s="217"/>
      <c r="H387" s="221">
        <v>21.355</v>
      </c>
      <c r="I387" s="217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6" t="s">
        <v>141</v>
      </c>
      <c r="AU387" s="226" t="s">
        <v>80</v>
      </c>
      <c r="AV387" s="13" t="s">
        <v>80</v>
      </c>
      <c r="AW387" s="13" t="s">
        <v>30</v>
      </c>
      <c r="AX387" s="13" t="s">
        <v>74</v>
      </c>
      <c r="AY387" s="226" t="s">
        <v>126</v>
      </c>
    </row>
    <row r="388" s="13" customFormat="1">
      <c r="A388" s="13"/>
      <c r="B388" s="216"/>
      <c r="C388" s="217"/>
      <c r="D388" s="218" t="s">
        <v>141</v>
      </c>
      <c r="E388" s="219" t="s">
        <v>1</v>
      </c>
      <c r="F388" s="220" t="s">
        <v>812</v>
      </c>
      <c r="G388" s="217"/>
      <c r="H388" s="221">
        <v>5.3460000000000001</v>
      </c>
      <c r="I388" s="217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26" t="s">
        <v>141</v>
      </c>
      <c r="AU388" s="226" t="s">
        <v>80</v>
      </c>
      <c r="AV388" s="13" t="s">
        <v>80</v>
      </c>
      <c r="AW388" s="13" t="s">
        <v>30</v>
      </c>
      <c r="AX388" s="13" t="s">
        <v>74</v>
      </c>
      <c r="AY388" s="226" t="s">
        <v>126</v>
      </c>
    </row>
    <row r="389" s="13" customFormat="1">
      <c r="A389" s="13"/>
      <c r="B389" s="216"/>
      <c r="C389" s="217"/>
      <c r="D389" s="218" t="s">
        <v>141</v>
      </c>
      <c r="E389" s="219" t="s">
        <v>1</v>
      </c>
      <c r="F389" s="220" t="s">
        <v>813</v>
      </c>
      <c r="G389" s="217"/>
      <c r="H389" s="221">
        <v>44.439999999999998</v>
      </c>
      <c r="I389" s="217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26" t="s">
        <v>141</v>
      </c>
      <c r="AU389" s="226" t="s">
        <v>80</v>
      </c>
      <c r="AV389" s="13" t="s">
        <v>80</v>
      </c>
      <c r="AW389" s="13" t="s">
        <v>30</v>
      </c>
      <c r="AX389" s="13" t="s">
        <v>74</v>
      </c>
      <c r="AY389" s="226" t="s">
        <v>126</v>
      </c>
    </row>
    <row r="390" s="13" customFormat="1">
      <c r="A390" s="13"/>
      <c r="B390" s="216"/>
      <c r="C390" s="217"/>
      <c r="D390" s="218" t="s">
        <v>141</v>
      </c>
      <c r="E390" s="219" t="s">
        <v>1</v>
      </c>
      <c r="F390" s="220" t="s">
        <v>814</v>
      </c>
      <c r="G390" s="217"/>
      <c r="H390" s="221">
        <v>12.220000000000001</v>
      </c>
      <c r="I390" s="217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6" t="s">
        <v>141</v>
      </c>
      <c r="AU390" s="226" t="s">
        <v>80</v>
      </c>
      <c r="AV390" s="13" t="s">
        <v>80</v>
      </c>
      <c r="AW390" s="13" t="s">
        <v>30</v>
      </c>
      <c r="AX390" s="13" t="s">
        <v>74</v>
      </c>
      <c r="AY390" s="226" t="s">
        <v>126</v>
      </c>
    </row>
    <row r="391" s="14" customFormat="1">
      <c r="A391" s="14"/>
      <c r="B391" s="237"/>
      <c r="C391" s="238"/>
      <c r="D391" s="218" t="s">
        <v>141</v>
      </c>
      <c r="E391" s="239" t="s">
        <v>1</v>
      </c>
      <c r="F391" s="240" t="s">
        <v>243</v>
      </c>
      <c r="G391" s="238"/>
      <c r="H391" s="241">
        <v>349.13999999999999</v>
      </c>
      <c r="I391" s="238"/>
      <c r="J391" s="238"/>
      <c r="K391" s="238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141</v>
      </c>
      <c r="AU391" s="246" t="s">
        <v>80</v>
      </c>
      <c r="AV391" s="14" t="s">
        <v>132</v>
      </c>
      <c r="AW391" s="14" t="s">
        <v>30</v>
      </c>
      <c r="AX391" s="14" t="s">
        <v>13</v>
      </c>
      <c r="AY391" s="246" t="s">
        <v>126</v>
      </c>
    </row>
    <row r="392" s="2" customFormat="1" ht="21.75" customHeight="1">
      <c r="A392" s="31"/>
      <c r="B392" s="32"/>
      <c r="C392" s="203" t="s">
        <v>815</v>
      </c>
      <c r="D392" s="203" t="s">
        <v>128</v>
      </c>
      <c r="E392" s="204" t="s">
        <v>816</v>
      </c>
      <c r="F392" s="205" t="s">
        <v>817</v>
      </c>
      <c r="G392" s="206" t="s">
        <v>131</v>
      </c>
      <c r="H392" s="207">
        <v>349.13999999999999</v>
      </c>
      <c r="I392" s="208">
        <v>5.2800000000000002</v>
      </c>
      <c r="J392" s="208">
        <f>ROUND(I392*H392,2)</f>
        <v>1843.46</v>
      </c>
      <c r="K392" s="209"/>
      <c r="L392" s="37"/>
      <c r="M392" s="210" t="s">
        <v>1</v>
      </c>
      <c r="N392" s="211" t="s">
        <v>39</v>
      </c>
      <c r="O392" s="212">
        <v>0.01</v>
      </c>
      <c r="P392" s="212">
        <f>O392*H392</f>
        <v>3.4914000000000001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14" t="s">
        <v>200</v>
      </c>
      <c r="AT392" s="214" t="s">
        <v>128</v>
      </c>
      <c r="AU392" s="214" t="s">
        <v>80</v>
      </c>
      <c r="AY392" s="16" t="s">
        <v>126</v>
      </c>
      <c r="BE392" s="215">
        <f>IF(N392="základní",J392,0)</f>
        <v>1843.46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13</v>
      </c>
      <c r="BK392" s="215">
        <f>ROUND(I392*H392,2)</f>
        <v>1843.46</v>
      </c>
      <c r="BL392" s="16" t="s">
        <v>200</v>
      </c>
      <c r="BM392" s="214" t="s">
        <v>818</v>
      </c>
    </row>
    <row r="393" s="2" customFormat="1" ht="24.15" customHeight="1">
      <c r="A393" s="31"/>
      <c r="B393" s="32"/>
      <c r="C393" s="203" t="s">
        <v>819</v>
      </c>
      <c r="D393" s="203" t="s">
        <v>128</v>
      </c>
      <c r="E393" s="204" t="s">
        <v>820</v>
      </c>
      <c r="F393" s="205" t="s">
        <v>821</v>
      </c>
      <c r="G393" s="206" t="s">
        <v>131</v>
      </c>
      <c r="H393" s="207">
        <v>349.13999999999999</v>
      </c>
      <c r="I393" s="208">
        <v>5.8099999999999996</v>
      </c>
      <c r="J393" s="208">
        <f>ROUND(I393*H393,2)</f>
        <v>2028.5</v>
      </c>
      <c r="K393" s="209"/>
      <c r="L393" s="37"/>
      <c r="M393" s="210" t="s">
        <v>1</v>
      </c>
      <c r="N393" s="211" t="s">
        <v>39</v>
      </c>
      <c r="O393" s="212">
        <v>0.010999999999999999</v>
      </c>
      <c r="P393" s="212">
        <f>O393*H393</f>
        <v>3.8405399999999998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14" t="s">
        <v>200</v>
      </c>
      <c r="AT393" s="214" t="s">
        <v>128</v>
      </c>
      <c r="AU393" s="214" t="s">
        <v>80</v>
      </c>
      <c r="AY393" s="16" t="s">
        <v>126</v>
      </c>
      <c r="BE393" s="215">
        <f>IF(N393="základní",J393,0)</f>
        <v>2028.5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13</v>
      </c>
      <c r="BK393" s="215">
        <f>ROUND(I393*H393,2)</f>
        <v>2028.5</v>
      </c>
      <c r="BL393" s="16" t="s">
        <v>200</v>
      </c>
      <c r="BM393" s="214" t="s">
        <v>822</v>
      </c>
    </row>
    <row r="394" s="2" customFormat="1" ht="37.8" customHeight="1">
      <c r="A394" s="31"/>
      <c r="B394" s="32"/>
      <c r="C394" s="203" t="s">
        <v>823</v>
      </c>
      <c r="D394" s="203" t="s">
        <v>128</v>
      </c>
      <c r="E394" s="204" t="s">
        <v>824</v>
      </c>
      <c r="F394" s="205" t="s">
        <v>825</v>
      </c>
      <c r="G394" s="206" t="s">
        <v>131</v>
      </c>
      <c r="H394" s="207">
        <v>150</v>
      </c>
      <c r="I394" s="208">
        <v>383</v>
      </c>
      <c r="J394" s="208">
        <f>ROUND(I394*H394,2)</f>
        <v>57450</v>
      </c>
      <c r="K394" s="209"/>
      <c r="L394" s="37"/>
      <c r="M394" s="210" t="s">
        <v>1</v>
      </c>
      <c r="N394" s="211" t="s">
        <v>39</v>
      </c>
      <c r="O394" s="212">
        <v>0.40000000000000002</v>
      </c>
      <c r="P394" s="212">
        <f>O394*H394</f>
        <v>60</v>
      </c>
      <c r="Q394" s="212">
        <v>0.00038000000000000002</v>
      </c>
      <c r="R394" s="212">
        <f>Q394*H394</f>
        <v>0.057000000000000002</v>
      </c>
      <c r="S394" s="212">
        <v>0</v>
      </c>
      <c r="T394" s="213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14" t="s">
        <v>200</v>
      </c>
      <c r="AT394" s="214" t="s">
        <v>128</v>
      </c>
      <c r="AU394" s="214" t="s">
        <v>80</v>
      </c>
      <c r="AY394" s="16" t="s">
        <v>126</v>
      </c>
      <c r="BE394" s="215">
        <f>IF(N394="základní",J394,0)</f>
        <v>57450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16" t="s">
        <v>13</v>
      </c>
      <c r="BK394" s="215">
        <f>ROUND(I394*H394,2)</f>
        <v>57450</v>
      </c>
      <c r="BL394" s="16" t="s">
        <v>200</v>
      </c>
      <c r="BM394" s="214" t="s">
        <v>826</v>
      </c>
    </row>
    <row r="395" s="2" customFormat="1" ht="24.15" customHeight="1">
      <c r="A395" s="31"/>
      <c r="B395" s="32"/>
      <c r="C395" s="203" t="s">
        <v>827</v>
      </c>
      <c r="D395" s="203" t="s">
        <v>128</v>
      </c>
      <c r="E395" s="204" t="s">
        <v>828</v>
      </c>
      <c r="F395" s="205" t="s">
        <v>829</v>
      </c>
      <c r="G395" s="206" t="s">
        <v>131</v>
      </c>
      <c r="H395" s="207">
        <v>349.13999999999999</v>
      </c>
      <c r="I395" s="208">
        <v>312</v>
      </c>
      <c r="J395" s="208">
        <f>ROUND(I395*H395,2)</f>
        <v>108931.67999999999</v>
      </c>
      <c r="K395" s="209"/>
      <c r="L395" s="37"/>
      <c r="M395" s="210" t="s">
        <v>1</v>
      </c>
      <c r="N395" s="211" t="s">
        <v>39</v>
      </c>
      <c r="O395" s="212">
        <v>0.23599999999999999</v>
      </c>
      <c r="P395" s="212">
        <f>O395*H395</f>
        <v>82.39703999999999</v>
      </c>
      <c r="Q395" s="212">
        <v>0.00044999999999999999</v>
      </c>
      <c r="R395" s="212">
        <f>Q395*H395</f>
        <v>0.157113</v>
      </c>
      <c r="S395" s="212">
        <v>0</v>
      </c>
      <c r="T395" s="213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214" t="s">
        <v>200</v>
      </c>
      <c r="AT395" s="214" t="s">
        <v>128</v>
      </c>
      <c r="AU395" s="214" t="s">
        <v>80</v>
      </c>
      <c r="AY395" s="16" t="s">
        <v>126</v>
      </c>
      <c r="BE395" s="215">
        <f>IF(N395="základní",J395,0)</f>
        <v>108931.67999999999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6" t="s">
        <v>13</v>
      </c>
      <c r="BK395" s="215">
        <f>ROUND(I395*H395,2)</f>
        <v>108931.67999999999</v>
      </c>
      <c r="BL395" s="16" t="s">
        <v>200</v>
      </c>
      <c r="BM395" s="214" t="s">
        <v>830</v>
      </c>
    </row>
    <row r="396" s="2" customFormat="1" ht="24.15" customHeight="1">
      <c r="A396" s="31"/>
      <c r="B396" s="32"/>
      <c r="C396" s="203" t="s">
        <v>831</v>
      </c>
      <c r="D396" s="203" t="s">
        <v>128</v>
      </c>
      <c r="E396" s="204" t="s">
        <v>832</v>
      </c>
      <c r="F396" s="205" t="s">
        <v>833</v>
      </c>
      <c r="G396" s="206" t="s">
        <v>131</v>
      </c>
      <c r="H396" s="207">
        <v>3.2400000000000002</v>
      </c>
      <c r="I396" s="208">
        <v>154</v>
      </c>
      <c r="J396" s="208">
        <f>ROUND(I396*H396,2)</f>
        <v>498.95999999999998</v>
      </c>
      <c r="K396" s="209"/>
      <c r="L396" s="37"/>
      <c r="M396" s="210" t="s">
        <v>1</v>
      </c>
      <c r="N396" s="211" t="s">
        <v>39</v>
      </c>
      <c r="O396" s="212">
        <v>0.22900000000000001</v>
      </c>
      <c r="P396" s="212">
        <f>O396*H396</f>
        <v>0.74196000000000006</v>
      </c>
      <c r="Q396" s="212">
        <v>0.00036000000000000002</v>
      </c>
      <c r="R396" s="212">
        <f>Q396*H396</f>
        <v>0.0011664000000000002</v>
      </c>
      <c r="S396" s="212">
        <v>0</v>
      </c>
      <c r="T396" s="21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14" t="s">
        <v>200</v>
      </c>
      <c r="AT396" s="214" t="s">
        <v>128</v>
      </c>
      <c r="AU396" s="214" t="s">
        <v>80</v>
      </c>
      <c r="AY396" s="16" t="s">
        <v>126</v>
      </c>
      <c r="BE396" s="215">
        <f>IF(N396="základní",J396,0)</f>
        <v>498.95999999999998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13</v>
      </c>
      <c r="BK396" s="215">
        <f>ROUND(I396*H396,2)</f>
        <v>498.95999999999998</v>
      </c>
      <c r="BL396" s="16" t="s">
        <v>200</v>
      </c>
      <c r="BM396" s="214" t="s">
        <v>834</v>
      </c>
    </row>
    <row r="397" s="2" customFormat="1" ht="24.15" customHeight="1">
      <c r="A397" s="31"/>
      <c r="B397" s="32"/>
      <c r="C397" s="203" t="s">
        <v>835</v>
      </c>
      <c r="D397" s="203" t="s">
        <v>128</v>
      </c>
      <c r="E397" s="204" t="s">
        <v>836</v>
      </c>
      <c r="F397" s="205" t="s">
        <v>837</v>
      </c>
      <c r="G397" s="206" t="s">
        <v>131</v>
      </c>
      <c r="H397" s="207">
        <v>3.2400000000000002</v>
      </c>
      <c r="I397" s="208">
        <v>84.900000000000006</v>
      </c>
      <c r="J397" s="208">
        <f>ROUND(I397*H397,2)</f>
        <v>275.07999999999998</v>
      </c>
      <c r="K397" s="209"/>
      <c r="L397" s="37"/>
      <c r="M397" s="210" t="s">
        <v>1</v>
      </c>
      <c r="N397" s="211" t="s">
        <v>39</v>
      </c>
      <c r="O397" s="212">
        <v>0.108</v>
      </c>
      <c r="P397" s="212">
        <f>O397*H397</f>
        <v>0.34992000000000001</v>
      </c>
      <c r="Q397" s="212">
        <v>0.00021000000000000001</v>
      </c>
      <c r="R397" s="212">
        <f>Q397*H397</f>
        <v>0.00068040000000000006</v>
      </c>
      <c r="S397" s="212">
        <v>0</v>
      </c>
      <c r="T397" s="213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214" t="s">
        <v>200</v>
      </c>
      <c r="AT397" s="214" t="s">
        <v>128</v>
      </c>
      <c r="AU397" s="214" t="s">
        <v>80</v>
      </c>
      <c r="AY397" s="16" t="s">
        <v>126</v>
      </c>
      <c r="BE397" s="215">
        <f>IF(N397="základní",J397,0)</f>
        <v>275.07999999999998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6" t="s">
        <v>13</v>
      </c>
      <c r="BK397" s="215">
        <f>ROUND(I397*H397,2)</f>
        <v>275.07999999999998</v>
      </c>
      <c r="BL397" s="16" t="s">
        <v>200</v>
      </c>
      <c r="BM397" s="214" t="s">
        <v>838</v>
      </c>
    </row>
    <row r="398" s="12" customFormat="1" ht="25.92" customHeight="1">
      <c r="A398" s="12"/>
      <c r="B398" s="188"/>
      <c r="C398" s="189"/>
      <c r="D398" s="190" t="s">
        <v>73</v>
      </c>
      <c r="E398" s="191" t="s">
        <v>839</v>
      </c>
      <c r="F398" s="191" t="s">
        <v>840</v>
      </c>
      <c r="G398" s="189"/>
      <c r="H398" s="189"/>
      <c r="I398" s="189"/>
      <c r="J398" s="192">
        <f>BK398</f>
        <v>360000</v>
      </c>
      <c r="K398" s="189"/>
      <c r="L398" s="193"/>
      <c r="M398" s="194"/>
      <c r="N398" s="195"/>
      <c r="O398" s="195"/>
      <c r="P398" s="196">
        <f>P399+P402+P404+P406</f>
        <v>0</v>
      </c>
      <c r="Q398" s="195"/>
      <c r="R398" s="196">
        <f>R399+R402+R404+R406</f>
        <v>0</v>
      </c>
      <c r="S398" s="195"/>
      <c r="T398" s="197">
        <f>T399+T402+T404+T406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98" t="s">
        <v>147</v>
      </c>
      <c r="AT398" s="199" t="s">
        <v>73</v>
      </c>
      <c r="AU398" s="199" t="s">
        <v>74</v>
      </c>
      <c r="AY398" s="198" t="s">
        <v>126</v>
      </c>
      <c r="BK398" s="200">
        <f>BK399+BK402+BK404+BK406</f>
        <v>360000</v>
      </c>
    </row>
    <row r="399" s="12" customFormat="1" ht="22.8" customHeight="1">
      <c r="A399" s="12"/>
      <c r="B399" s="188"/>
      <c r="C399" s="189"/>
      <c r="D399" s="190" t="s">
        <v>73</v>
      </c>
      <c r="E399" s="201" t="s">
        <v>841</v>
      </c>
      <c r="F399" s="201" t="s">
        <v>842</v>
      </c>
      <c r="G399" s="189"/>
      <c r="H399" s="189"/>
      <c r="I399" s="189"/>
      <c r="J399" s="202">
        <f>BK399</f>
        <v>40000</v>
      </c>
      <c r="K399" s="189"/>
      <c r="L399" s="193"/>
      <c r="M399" s="194"/>
      <c r="N399" s="195"/>
      <c r="O399" s="195"/>
      <c r="P399" s="196">
        <f>SUM(P400:P401)</f>
        <v>0</v>
      </c>
      <c r="Q399" s="195"/>
      <c r="R399" s="196">
        <f>SUM(R400:R401)</f>
        <v>0</v>
      </c>
      <c r="S399" s="195"/>
      <c r="T399" s="197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8" t="s">
        <v>147</v>
      </c>
      <c r="AT399" s="199" t="s">
        <v>73</v>
      </c>
      <c r="AU399" s="199" t="s">
        <v>13</v>
      </c>
      <c r="AY399" s="198" t="s">
        <v>126</v>
      </c>
      <c r="BK399" s="200">
        <f>SUM(BK400:BK401)</f>
        <v>40000</v>
      </c>
    </row>
    <row r="400" s="2" customFormat="1" ht="16.5" customHeight="1">
      <c r="A400" s="31"/>
      <c r="B400" s="32"/>
      <c r="C400" s="203" t="s">
        <v>843</v>
      </c>
      <c r="D400" s="203" t="s">
        <v>128</v>
      </c>
      <c r="E400" s="204" t="s">
        <v>844</v>
      </c>
      <c r="F400" s="205" t="s">
        <v>845</v>
      </c>
      <c r="G400" s="206" t="s">
        <v>846</v>
      </c>
      <c r="H400" s="207">
        <v>1</v>
      </c>
      <c r="I400" s="208">
        <v>40000</v>
      </c>
      <c r="J400" s="208">
        <f>ROUND(I400*H400,2)</f>
        <v>40000</v>
      </c>
      <c r="K400" s="209"/>
      <c r="L400" s="37"/>
      <c r="M400" s="210" t="s">
        <v>1</v>
      </c>
      <c r="N400" s="211" t="s">
        <v>39</v>
      </c>
      <c r="O400" s="212">
        <v>0</v>
      </c>
      <c r="P400" s="212">
        <f>O400*H400</f>
        <v>0</v>
      </c>
      <c r="Q400" s="212">
        <v>0</v>
      </c>
      <c r="R400" s="212">
        <f>Q400*H400</f>
        <v>0</v>
      </c>
      <c r="S400" s="212">
        <v>0</v>
      </c>
      <c r="T400" s="21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214" t="s">
        <v>847</v>
      </c>
      <c r="AT400" s="214" t="s">
        <v>128</v>
      </c>
      <c r="AU400" s="214" t="s">
        <v>80</v>
      </c>
      <c r="AY400" s="16" t="s">
        <v>126</v>
      </c>
      <c r="BE400" s="215">
        <f>IF(N400="základní",J400,0)</f>
        <v>40000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6" t="s">
        <v>13</v>
      </c>
      <c r="BK400" s="215">
        <f>ROUND(I400*H400,2)</f>
        <v>40000</v>
      </c>
      <c r="BL400" s="16" t="s">
        <v>847</v>
      </c>
      <c r="BM400" s="214" t="s">
        <v>848</v>
      </c>
    </row>
    <row r="401" s="13" customFormat="1">
      <c r="A401" s="13"/>
      <c r="B401" s="216"/>
      <c r="C401" s="217"/>
      <c r="D401" s="218" t="s">
        <v>141</v>
      </c>
      <c r="E401" s="219" t="s">
        <v>1</v>
      </c>
      <c r="F401" s="220" t="s">
        <v>849</v>
      </c>
      <c r="G401" s="217"/>
      <c r="H401" s="221">
        <v>1</v>
      </c>
      <c r="I401" s="217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6" t="s">
        <v>141</v>
      </c>
      <c r="AU401" s="226" t="s">
        <v>80</v>
      </c>
      <c r="AV401" s="13" t="s">
        <v>80</v>
      </c>
      <c r="AW401" s="13" t="s">
        <v>30</v>
      </c>
      <c r="AX401" s="13" t="s">
        <v>13</v>
      </c>
      <c r="AY401" s="226" t="s">
        <v>126</v>
      </c>
    </row>
    <row r="402" s="12" customFormat="1" ht="22.8" customHeight="1">
      <c r="A402" s="12"/>
      <c r="B402" s="188"/>
      <c r="C402" s="189"/>
      <c r="D402" s="190" t="s">
        <v>73</v>
      </c>
      <c r="E402" s="201" t="s">
        <v>850</v>
      </c>
      <c r="F402" s="201" t="s">
        <v>851</v>
      </c>
      <c r="G402" s="189"/>
      <c r="H402" s="189"/>
      <c r="I402" s="189"/>
      <c r="J402" s="202">
        <f>BK402</f>
        <v>20000</v>
      </c>
      <c r="K402" s="189"/>
      <c r="L402" s="193"/>
      <c r="M402" s="194"/>
      <c r="N402" s="195"/>
      <c r="O402" s="195"/>
      <c r="P402" s="196">
        <f>P403</f>
        <v>0</v>
      </c>
      <c r="Q402" s="195"/>
      <c r="R402" s="196">
        <f>R403</f>
        <v>0</v>
      </c>
      <c r="S402" s="195"/>
      <c r="T402" s="197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8" t="s">
        <v>147</v>
      </c>
      <c r="AT402" s="199" t="s">
        <v>73</v>
      </c>
      <c r="AU402" s="199" t="s">
        <v>13</v>
      </c>
      <c r="AY402" s="198" t="s">
        <v>126</v>
      </c>
      <c r="BK402" s="200">
        <f>BK403</f>
        <v>20000</v>
      </c>
    </row>
    <row r="403" s="2" customFormat="1" ht="16.5" customHeight="1">
      <c r="A403" s="31"/>
      <c r="B403" s="32"/>
      <c r="C403" s="203" t="s">
        <v>852</v>
      </c>
      <c r="D403" s="203" t="s">
        <v>128</v>
      </c>
      <c r="E403" s="204" t="s">
        <v>853</v>
      </c>
      <c r="F403" s="205" t="s">
        <v>854</v>
      </c>
      <c r="G403" s="206" t="s">
        <v>846</v>
      </c>
      <c r="H403" s="207">
        <v>1</v>
      </c>
      <c r="I403" s="208">
        <v>20000</v>
      </c>
      <c r="J403" s="208">
        <f>ROUND(I403*H403,2)</f>
        <v>20000</v>
      </c>
      <c r="K403" s="209"/>
      <c r="L403" s="37"/>
      <c r="M403" s="210" t="s">
        <v>1</v>
      </c>
      <c r="N403" s="211" t="s">
        <v>39</v>
      </c>
      <c r="O403" s="212">
        <v>0</v>
      </c>
      <c r="P403" s="212">
        <f>O403*H403</f>
        <v>0</v>
      </c>
      <c r="Q403" s="212">
        <v>0</v>
      </c>
      <c r="R403" s="212">
        <f>Q403*H403</f>
        <v>0</v>
      </c>
      <c r="S403" s="212">
        <v>0</v>
      </c>
      <c r="T403" s="213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214" t="s">
        <v>847</v>
      </c>
      <c r="AT403" s="214" t="s">
        <v>128</v>
      </c>
      <c r="AU403" s="214" t="s">
        <v>80</v>
      </c>
      <c r="AY403" s="16" t="s">
        <v>126</v>
      </c>
      <c r="BE403" s="215">
        <f>IF(N403="základní",J403,0)</f>
        <v>20000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16" t="s">
        <v>13</v>
      </c>
      <c r="BK403" s="215">
        <f>ROUND(I403*H403,2)</f>
        <v>20000</v>
      </c>
      <c r="BL403" s="16" t="s">
        <v>847</v>
      </c>
      <c r="BM403" s="214" t="s">
        <v>855</v>
      </c>
    </row>
    <row r="404" s="12" customFormat="1" ht="22.8" customHeight="1">
      <c r="A404" s="12"/>
      <c r="B404" s="188"/>
      <c r="C404" s="189"/>
      <c r="D404" s="190" t="s">
        <v>73</v>
      </c>
      <c r="E404" s="201" t="s">
        <v>856</v>
      </c>
      <c r="F404" s="201" t="s">
        <v>857</v>
      </c>
      <c r="G404" s="189"/>
      <c r="H404" s="189"/>
      <c r="I404" s="189"/>
      <c r="J404" s="202">
        <f>BK404</f>
        <v>150000</v>
      </c>
      <c r="K404" s="189"/>
      <c r="L404" s="193"/>
      <c r="M404" s="194"/>
      <c r="N404" s="195"/>
      <c r="O404" s="195"/>
      <c r="P404" s="196">
        <f>P405</f>
        <v>0</v>
      </c>
      <c r="Q404" s="195"/>
      <c r="R404" s="196">
        <f>R405</f>
        <v>0</v>
      </c>
      <c r="S404" s="195"/>
      <c r="T404" s="197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8" t="s">
        <v>147</v>
      </c>
      <c r="AT404" s="199" t="s">
        <v>73</v>
      </c>
      <c r="AU404" s="199" t="s">
        <v>13</v>
      </c>
      <c r="AY404" s="198" t="s">
        <v>126</v>
      </c>
      <c r="BK404" s="200">
        <f>BK405</f>
        <v>150000</v>
      </c>
    </row>
    <row r="405" s="2" customFormat="1" ht="16.5" customHeight="1">
      <c r="A405" s="31"/>
      <c r="B405" s="32"/>
      <c r="C405" s="203" t="s">
        <v>858</v>
      </c>
      <c r="D405" s="203" t="s">
        <v>128</v>
      </c>
      <c r="E405" s="204" t="s">
        <v>859</v>
      </c>
      <c r="F405" s="205" t="s">
        <v>857</v>
      </c>
      <c r="G405" s="206" t="s">
        <v>846</v>
      </c>
      <c r="H405" s="207">
        <v>1</v>
      </c>
      <c r="I405" s="208">
        <v>150000</v>
      </c>
      <c r="J405" s="208">
        <f>ROUND(I405*H405,2)</f>
        <v>150000</v>
      </c>
      <c r="K405" s="209"/>
      <c r="L405" s="37"/>
      <c r="M405" s="210" t="s">
        <v>1</v>
      </c>
      <c r="N405" s="211" t="s">
        <v>39</v>
      </c>
      <c r="O405" s="212">
        <v>0</v>
      </c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14" t="s">
        <v>847</v>
      </c>
      <c r="AT405" s="214" t="s">
        <v>128</v>
      </c>
      <c r="AU405" s="214" t="s">
        <v>80</v>
      </c>
      <c r="AY405" s="16" t="s">
        <v>126</v>
      </c>
      <c r="BE405" s="215">
        <f>IF(N405="základní",J405,0)</f>
        <v>150000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13</v>
      </c>
      <c r="BK405" s="215">
        <f>ROUND(I405*H405,2)</f>
        <v>150000</v>
      </c>
      <c r="BL405" s="16" t="s">
        <v>847</v>
      </c>
      <c r="BM405" s="214" t="s">
        <v>860</v>
      </c>
    </row>
    <row r="406" s="12" customFormat="1" ht="22.8" customHeight="1">
      <c r="A406" s="12"/>
      <c r="B406" s="188"/>
      <c r="C406" s="189"/>
      <c r="D406" s="190" t="s">
        <v>73</v>
      </c>
      <c r="E406" s="201" t="s">
        <v>861</v>
      </c>
      <c r="F406" s="201" t="s">
        <v>862</v>
      </c>
      <c r="G406" s="189"/>
      <c r="H406" s="189"/>
      <c r="I406" s="189"/>
      <c r="J406" s="202">
        <f>BK406</f>
        <v>150000</v>
      </c>
      <c r="K406" s="189"/>
      <c r="L406" s="193"/>
      <c r="M406" s="194"/>
      <c r="N406" s="195"/>
      <c r="O406" s="195"/>
      <c r="P406" s="196">
        <f>P407</f>
        <v>0</v>
      </c>
      <c r="Q406" s="195"/>
      <c r="R406" s="196">
        <f>R407</f>
        <v>0</v>
      </c>
      <c r="S406" s="195"/>
      <c r="T406" s="197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8" t="s">
        <v>147</v>
      </c>
      <c r="AT406" s="199" t="s">
        <v>73</v>
      </c>
      <c r="AU406" s="199" t="s">
        <v>13</v>
      </c>
      <c r="AY406" s="198" t="s">
        <v>126</v>
      </c>
      <c r="BK406" s="200">
        <f>BK407</f>
        <v>150000</v>
      </c>
    </row>
    <row r="407" s="2" customFormat="1" ht="37.8" customHeight="1">
      <c r="A407" s="31"/>
      <c r="B407" s="32"/>
      <c r="C407" s="203" t="s">
        <v>863</v>
      </c>
      <c r="D407" s="203" t="s">
        <v>128</v>
      </c>
      <c r="E407" s="204" t="s">
        <v>864</v>
      </c>
      <c r="F407" s="205" t="s">
        <v>865</v>
      </c>
      <c r="G407" s="206" t="s">
        <v>846</v>
      </c>
      <c r="H407" s="207">
        <v>1</v>
      </c>
      <c r="I407" s="208">
        <v>150000</v>
      </c>
      <c r="J407" s="208">
        <f>ROUND(I407*H407,2)</f>
        <v>150000</v>
      </c>
      <c r="K407" s="209"/>
      <c r="L407" s="37"/>
      <c r="M407" s="247" t="s">
        <v>1</v>
      </c>
      <c r="N407" s="248" t="s">
        <v>39</v>
      </c>
      <c r="O407" s="249">
        <v>0</v>
      </c>
      <c r="P407" s="249">
        <f>O407*H407</f>
        <v>0</v>
      </c>
      <c r="Q407" s="249">
        <v>0</v>
      </c>
      <c r="R407" s="249">
        <f>Q407*H407</f>
        <v>0</v>
      </c>
      <c r="S407" s="249">
        <v>0</v>
      </c>
      <c r="T407" s="250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214" t="s">
        <v>847</v>
      </c>
      <c r="AT407" s="214" t="s">
        <v>128</v>
      </c>
      <c r="AU407" s="214" t="s">
        <v>80</v>
      </c>
      <c r="AY407" s="16" t="s">
        <v>126</v>
      </c>
      <c r="BE407" s="215">
        <f>IF(N407="základní",J407,0)</f>
        <v>150000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16" t="s">
        <v>13</v>
      </c>
      <c r="BK407" s="215">
        <f>ROUND(I407*H407,2)</f>
        <v>150000</v>
      </c>
      <c r="BL407" s="16" t="s">
        <v>847</v>
      </c>
      <c r="BM407" s="214" t="s">
        <v>866</v>
      </c>
    </row>
    <row r="408" s="2" customFormat="1" ht="6.96" customHeight="1">
      <c r="A408" s="31"/>
      <c r="B408" s="58"/>
      <c r="C408" s="59"/>
      <c r="D408" s="59"/>
      <c r="E408" s="59"/>
      <c r="F408" s="59"/>
      <c r="G408" s="59"/>
      <c r="H408" s="59"/>
      <c r="I408" s="59"/>
      <c r="J408" s="59"/>
      <c r="K408" s="59"/>
      <c r="L408" s="37"/>
      <c r="M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</row>
  </sheetData>
  <sheetProtection sheet="1" autoFilter="0" formatColumns="0" formatRows="0" objects="1" scenarios="1" spinCount="100000" saltValue="afc6z5bD8QXZ2Z4PdSXWYaEM7y+QKLS8WzmXMK/u8uOupHUJi4iXHBhlO0dx1BNYFPSxJUOeMGRQT9RMv1WBrQ==" hashValue="esEd+n5xWw7xmwHfJ/15XjmYi/5v591VyhJA3mx5u/7w1IlMPsqQljnv+eVJv2O8ZEvk7b43MSSc6o12GlLwtQ==" algorithmName="SHA-512" password="CC74"/>
  <autoFilter ref="C135:K407"/>
  <mergeCells count="5">
    <mergeCell ref="E7:H7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Ricka</dc:creator>
  <cp:lastModifiedBy>Tomáš Ricka</cp:lastModifiedBy>
  <dcterms:created xsi:type="dcterms:W3CDTF">2024-10-08T05:52:12Z</dcterms:created>
  <dcterms:modified xsi:type="dcterms:W3CDTF">2024-10-08T05:52:15Z</dcterms:modified>
</cp:coreProperties>
</file>